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15.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8.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https://handicare-my.sharepoint.com/personal/andrew_loffman_handicare_com/Documents/Desktop/Training Materials/PPAP Training/"/>
    </mc:Choice>
  </mc:AlternateContent>
  <xr:revisionPtr revIDLastSave="0" documentId="8_{3B562E52-F601-4F8E-A486-86E259B36367}" xr6:coauthVersionLast="45" xr6:coauthVersionMax="45" xr10:uidLastSave="{00000000-0000-0000-0000-000000000000}"/>
  <bookViews>
    <workbookView xWindow="50280" yWindow="-2040" windowWidth="21840" windowHeight="13140" tabRatio="853" xr2:uid="{00000000-000D-0000-FFFF-FFFF00000000}"/>
  </bookViews>
  <sheets>
    <sheet name="0. PAR" sheetId="23" r:id="rId1"/>
    <sheet name="1. Feasibility" sheetId="38" r:id="rId2"/>
    <sheet name="2. Drawing" sheetId="6" r:id="rId3"/>
    <sheet name="3. Process Flow" sheetId="30" r:id="rId4"/>
    <sheet name="4. FMEA template" sheetId="27" r:id="rId5"/>
    <sheet name="5. Control Plan template" sheetId="47" r:id="rId6"/>
    <sheet name="6. FAI - FORM-1" sheetId="45" r:id="rId7"/>
    <sheet name="6. FAI - FORM-2" sheetId="46" r:id="rId8"/>
    <sheet name="6. FAI - FORM-3" sheetId="42" r:id="rId9"/>
    <sheet name="6. FAI Appendix Sheets" sheetId="44" r:id="rId10"/>
    <sheet name="7. Process Capability Analysis" sheetId="53" r:id="rId11"/>
    <sheet name="8. AARv1" sheetId="43" r:id="rId12"/>
    <sheet name="9. Material Certification" sheetId="7" r:id="rId13"/>
    <sheet name="10. Packing Approval" sheetId="32" r:id="rId14"/>
    <sheet name="11. PSW" sheetId="48" r:id="rId15"/>
    <sheet name="12. MSA, Gauge R&amp;R Input Page" sheetId="54" r:id="rId16"/>
    <sheet name="GR&amp;R VAR(Tol)" sheetId="55" state="hidden" r:id="rId17"/>
    <sheet name="Graphical" sheetId="56" state="hidden" r:id="rId18"/>
    <sheet name="d2 table" sheetId="57" state="hidden" r:id="rId19"/>
    <sheet name="GR&amp;R Study" sheetId="58" state="hidden" r:id="rId20"/>
    <sheet name="13. Checking Aids" sheetId="34" r:id="rId21"/>
    <sheet name="14. Qualified Laboratory Cert" sheetId="36" r:id="rId22"/>
    <sheet name="Revision History" sheetId="37" r:id="rId23"/>
  </sheets>
  <externalReferences>
    <externalReference r:id="rId24"/>
    <externalReference r:id="rId25"/>
    <externalReference r:id="rId26"/>
    <externalReference r:id="rId27"/>
    <externalReference r:id="rId28"/>
    <externalReference r:id="rId29"/>
    <externalReference r:id="rId30"/>
  </externalReferences>
  <definedNames>
    <definedName name="_xlnm._FilterDatabase" localSheetId="15" hidden="1">'12. MSA, Gauge R&amp;R Input Page'!$CT$7:$CT$130</definedName>
    <definedName name="_GoA1" localSheetId="0">'0. PAR'!_GoA1</definedName>
    <definedName name="_GoA1" localSheetId="1">'1. Feasibility'!_GoA1</definedName>
    <definedName name="_GoA1" localSheetId="20">'13. Checking Aids'!_GoA1</definedName>
    <definedName name="_GoA1" localSheetId="21">'14. Qualified Laboratory Cert'!_GoA1</definedName>
    <definedName name="_GoA1" localSheetId="2">'2. Drawing'!_GoA1</definedName>
    <definedName name="_GoA1" localSheetId="3">'3. Process Flow'!_GoA1</definedName>
    <definedName name="_GoA1" localSheetId="8">'6. FAI - FORM-3'!_GoA1</definedName>
    <definedName name="_GoA1" localSheetId="10">'7. Process Capability Analysis'!_GoA1</definedName>
    <definedName name="_GoA1" localSheetId="12">'9. Material Certification'!_GoA1</definedName>
    <definedName name="_GoA1">[0]!_GoA1</definedName>
    <definedName name="A_ALCL">OFFSET([1]GAGERR!$AD$115,0,0,COUNT(([1]GAGERR!$S$115:$S$124))+1)</definedName>
    <definedName name="A_AUCL">OFFSET([1]GAGERR!$AC$115,0,0,COUNT(([1]GAGERR!$S$115:$S$124))+1)</definedName>
    <definedName name="A_Ave">OFFSET([1]GAGERR!$Y$115,0,0,COUNT(([1]GAGERR!$Y$115:$Y$124)))</definedName>
    <definedName name="A_Range">OFFSET([1]GAGERR!$S$115,0,0,COUNT(([1]GAGERR!$S$115:$S$124)))</definedName>
    <definedName name="A_Rbar">OFFSET([1]GAGERR!$V$115,0,0,COUNT(([1]GAGERR!$S$115:$S$124))+1)</definedName>
    <definedName name="A_RUCL">OFFSET([1]GAGERR!$W$115,0,0,COUNT(([1]GAGERR!$S$115:$S$124))+1)</definedName>
    <definedName name="A_Xbar">OFFSET([1]GAGERR!$AB$115,0,0,COUNT(([1]GAGERR!$S$115:$S$124))+1)</definedName>
    <definedName name="Ax_Range">OFFSET([1]GAGERR!$R$115,0,0,COUNT([1]GAGERR!$S$115:$S$124)),[1]GAGERR!$R$146</definedName>
    <definedName name="b">'[2]Control Plan - Example'!$F$17</definedName>
    <definedName name="B_ALCL">OFFSET([1]GAGERR!$AD$125,0,0,COUNT(([1]GAGERR!$T$125:$T$134))+1)</definedName>
    <definedName name="B_AUCL">OFFSET([1]GAGERR!$AC$125,0,0,COUNT(([1]GAGERR!$T$125:$T$134))+1)</definedName>
    <definedName name="B_Ave">OFFSET([1]GAGERR!$Z$115,9-COUNT([1]GAGERR!$Y$115:$Y$124),0,COUNT([1]GAGERR!$Y$115:$Y$124)+COUNT([1]GAGERR!$Z$125:$Z$134)+1)</definedName>
    <definedName name="B_Range">OFFSET([1]GAGERR!$T$115,9-COUNT([1]GAGERR!$S$115:$S$124),0,COUNT([1]GAGERR!$S$115:$S$124)+COUNT([1]GAGERR!$T$125:$T$134)+1)</definedName>
    <definedName name="B_Rbar">OFFSET([1]GAGERR!$V$125,0,0,COUNT(([1]GAGERR!$T$125:$T$134))+1)</definedName>
    <definedName name="B_RUCL">OFFSET([1]GAGERR!$W$125,0,0,COUNT(([1]GAGERR!$T$125:$T$134))+1)</definedName>
    <definedName name="B_Xbar">OFFSET([1]GAGERR!$AB$125,0,0,COUNT(([1]GAGERR!$T$125:$T$134))+1)</definedName>
    <definedName name="Bx_Range">IF(ISNUMBER([1]GAGERR!$T$125),OFFSET([1]GAGERR!$R$125,0,0,COUNT([1]GAGERR!$T$125:$T$134)),[1]GAGERR!$R$147),[1]GAGERR!$R$146</definedName>
    <definedName name="C_ALCL">OFFSET([1]GAGERR!$AD$135,0,0,COUNT(([1]GAGERR!$U$135:$U$144))+1)</definedName>
    <definedName name="C_AUCL">OFFSET([1]GAGERR!$AC$135,0,0,COUNT(([1]GAGERR!$U$135:$U$144))+1)</definedName>
    <definedName name="C_Ave">OFFSET([1]GAGERR!$AA$115,18-COUNT([1]GAGERR!$Y$115:$Y$124)-COUNT([1]GAGERR!$Z$125:$Z$134),0,COUNT([1]GAGERR!$Y$115:$Y$124)+COUNT([1]GAGERR!$Z$125:$Z$135)+COUNT([1]GAGERR!$AA$135:$AA$144)+2)</definedName>
    <definedName name="C_Range">OFFSET([1]GAGERR!$U$115,18-COUNT([1]GAGERR!$S$115:$S$124)-COUNT([1]GAGERR!$T$125:$T$134),0,COUNT([1]GAGERR!$S$115:$S$124)+COUNT([1]GAGERR!$T$125:$T$135)+COUNT([1]GAGERR!$U$135:$U$144)+2)</definedName>
    <definedName name="C_Rbar">OFFSET([1]GAGERR!$V$135,0,0,COUNT(([1]GAGERR!$U$135:$U$144))+1)</definedName>
    <definedName name="C_RUCL">OFFSET([1]GAGERR!$W$135,0,0,COUNT(([1]GAGERR!$S$135:$U$144))+1)</definedName>
    <definedName name="C_Xbar">OFFSET([1]GAGERR!$AB$135,0,0,COUNT(([1]GAGERR!$U$135:$U$144))+1)</definedName>
    <definedName name="Capture.Capture" localSheetId="0">'0. PAR'!Capture.Capture</definedName>
    <definedName name="Capture.Capture" localSheetId="1">'1. Feasibility'!Capture.Capture</definedName>
    <definedName name="Capture.Capture" localSheetId="20">'13. Checking Aids'!Capture.Capture</definedName>
    <definedName name="Capture.Capture" localSheetId="21">'14. Qualified Laboratory Cert'!Capture.Capture</definedName>
    <definedName name="Capture.Capture" localSheetId="2">'2. Drawing'!Capture.Capture</definedName>
    <definedName name="Capture.Capture" localSheetId="3">'3. Process Flow'!Capture.Capture</definedName>
    <definedName name="Capture.Capture" localSheetId="8">'6. FAI - FORM-3'!Capture.Capture</definedName>
    <definedName name="Capture.Capture" localSheetId="10">'7. Process Capability Analysis'!Capture.Capture</definedName>
    <definedName name="Capture.Capture" localSheetId="12">'9. Material Certification'!Capture.Capture</definedName>
    <definedName name="Capture.Capture">[0]!Capture.Capture</definedName>
    <definedName name="ControlPlan" localSheetId="1">#REF!</definedName>
    <definedName name="ControlPlan" localSheetId="20">#REF!</definedName>
    <definedName name="ControlPlan" localSheetId="21">#REF!</definedName>
    <definedName name="ControlPlan" localSheetId="3">#REF!</definedName>
    <definedName name="ControlPlan" localSheetId="10">#REF!</definedName>
    <definedName name="ControlPlan">#REF!</definedName>
    <definedName name="Cx_Range">IF(ISNUMBER([1]GAGERR!$U$135),OFFSET([1]GAGERR!$R$135,0,0,COUNT([1]GAGERR!$U$135:$U$144)),[1]GAGERR!$R$148)</definedName>
    <definedName name="First_Article_Insp" localSheetId="1">#REF!</definedName>
    <definedName name="First_Article_Insp" localSheetId="20">#REF!</definedName>
    <definedName name="First_Article_Insp" localSheetId="21">#REF!</definedName>
    <definedName name="First_Article_Insp" localSheetId="3">#REF!</definedName>
    <definedName name="First_Article_Insp" localSheetId="10">#REF!</definedName>
    <definedName name="First_Article_Insp">#REF!</definedName>
    <definedName name="Friedman1">OFFSET([3]Friedman!$K$16,0,0,COUNT([3]Friedman!$K$1:$K$65536))</definedName>
    <definedName name="Friedman10">OFFSET([3]Friedman!$T$16,0,0,COUNT([3]Friedman!$T$1:$T$65536))</definedName>
    <definedName name="Friedman2">OFFSET([3]Friedman!$L$16,0,0,COUNT([3]Friedman!$L$1:$L$65536))</definedName>
    <definedName name="Friedman3">OFFSET([3]Friedman!$M$16,0,0,COUNT([3]Friedman!$M$1:$M$65536))</definedName>
    <definedName name="Friedman4">OFFSET([3]Friedman!$N$16,0,0,COUNT([3]Friedman!$N$1:$N$65536))</definedName>
    <definedName name="Friedman5">OFFSET([3]Friedman!$O$16,0,0,COUNT([3]Friedman!$O$1:$O$65536))</definedName>
    <definedName name="Friedman6">OFFSET([3]Friedman!$P$16,0,0,COUNT([3]Friedman!$P$1:$P$65536))</definedName>
    <definedName name="Friedman7">OFFSET([3]Friedman!$Q$16,0,0,COUNT([3]Friedman!$Q$1:$Q$65536))</definedName>
    <definedName name="Friedman8">OFFSET([3]Friedman!$R$16,0,0,COUNT([3]Friedman!$R$1:$R$65536))</definedName>
    <definedName name="Friedman9">OFFSET([3]Friedman!$S$16,0,0,COUNT([3]Friedman!$S$1:$S$65536))</definedName>
    <definedName name="FriedmanNonBlank1">OFFSET([3]Friedman!$K$16,0,0,COUNTA([3]Friedman!$K$1:$K$65536)-1)</definedName>
    <definedName name="FriedmanNonBlank10">OFFSET([3]Friedman!$T$16,0,0,COUNTA([3]Friedman!$T$1:$T$65536)-1)</definedName>
    <definedName name="FriedmanNonBlank2">OFFSET([3]Friedman!$L$16,0,0,COUNTA([3]Friedman!$L$1:$L$65536)-1)</definedName>
    <definedName name="FriedmanNonBlank3">OFFSET([3]Friedman!$M$16,0,0,COUNTA([3]Friedman!$M$1:$M$65536)-2)</definedName>
    <definedName name="FriedmanNonBlank4">OFFSET([3]Friedman!$N$16,0,0,COUNTA([3]Friedman!$N$1:$N$65536)-1)</definedName>
    <definedName name="FriedmanNonBlank5">OFFSET([3]Friedman!$O$16,0,0,COUNTA([3]Friedman!$O$1:$O$65536)-2)</definedName>
    <definedName name="FriedmanNonBlank6">OFFSET([3]Friedman!$P$16,0,0,COUNTA([3]Friedman!$P$1:$P$65536)-1)</definedName>
    <definedName name="FriedmanNonBlank7">OFFSET([3]Friedman!$Q$16,0,0,COUNTA([3]Friedman!$Q$1:$Q$65536)-1)</definedName>
    <definedName name="FriedmanNonBlank8">OFFSET([3]Friedman!$R$16,0,0,COUNTA([3]Friedman!$R$1:$R$65536)-1)</definedName>
    <definedName name="FriedmanNonBlank9">OFFSET([3]Friedman!$S$16,0,0,COUNTA([3]Friedman!$S$1:$S$65536)-1)</definedName>
    <definedName name="h">'[2]Gage R&amp;R - Example'!$S$40</definedName>
    <definedName name="KruskalWallis1">OFFSET([3]KruskalWallis!$K$16,0,0,COUNT([3]KruskalWallis!$K$1:$K$65536))</definedName>
    <definedName name="KruskalWallis10">OFFSET([3]KruskalWallis!$T$16,0,0,COUNT([3]KruskalWallis!$T$1:$T$65536))</definedName>
    <definedName name="KruskalWallis2">OFFSET([3]KruskalWallis!$L$16,0,0,COUNT([3]KruskalWallis!$L$1:$L$65536))</definedName>
    <definedName name="KruskalWallis3">OFFSET([3]KruskalWallis!$M$16,0,0,COUNT([3]KruskalWallis!$M$1:$M$65536))</definedName>
    <definedName name="KruskalWallis4">OFFSET([3]KruskalWallis!$N$16,0,0,COUNT([3]KruskalWallis!$N$1:$N$65536))</definedName>
    <definedName name="KruskalWallis5">OFFSET([3]KruskalWallis!$O$16,0,0,COUNT([3]KruskalWallis!$O$1:$O$65536))</definedName>
    <definedName name="KruskalWallis6">OFFSET([3]KruskalWallis!$P$16,0,0,COUNT([3]KruskalWallis!$P$1:$P$65536))</definedName>
    <definedName name="KruskalWallis7">OFFSET([3]KruskalWallis!$Q$16,0,0,COUNT([3]KruskalWallis!$Q$1:$Q$65536))</definedName>
    <definedName name="KruskalWallis8">OFFSET([3]KruskalWallis!$R$16,0,0,COUNT([3]KruskalWallis!$R$1:$R$65536))</definedName>
    <definedName name="KruskalWallis9">OFFSET([3]KruskalWallis!$S$16,0,0,COUNT([3]KruskalWallis!$S$1:$S$65536))</definedName>
    <definedName name="KruskalWallisNonBlank1">OFFSET([3]KruskalWallis!$K$16,0,0,COUNTA([3]KruskalWallis!$K$1:$K$65536)-1)</definedName>
    <definedName name="KruskalWallisNonBlank10">OFFSET([3]KruskalWallis!$T$16,0,0,COUNTA([3]KruskalWallis!$T$1:$T$65536)-1)</definedName>
    <definedName name="KruskalWallisNonBlank2">OFFSET([3]KruskalWallis!$L$16,0,0,COUNTA([3]KruskalWallis!$L$1:$L$65536)-1)</definedName>
    <definedName name="KruskalWallisNonBlank3">OFFSET([3]KruskalWallis!$M$16,0,0,COUNTA([3]KruskalWallis!$M$1:$M$65536)-2)</definedName>
    <definedName name="KruskalWallisNonBlank4">OFFSET([3]KruskalWallis!$N$16,0,0,COUNTA([3]KruskalWallis!$N$1:$N$65536)-1)</definedName>
    <definedName name="KruskalWallisNonBlank5">OFFSET([3]KruskalWallis!$O$16,0,0,COUNTA([3]KruskalWallis!$O$1:$O$65536)-2)</definedName>
    <definedName name="KruskalWallisNonBlank6">OFFSET([3]KruskalWallis!$P$16,0,0,COUNTA([3]KruskalWallis!$P$1:$P$65536)-1)</definedName>
    <definedName name="KruskalWallisNonBlank7">OFFSET([3]KruskalWallis!$Q$16,0,0,COUNTA([3]KruskalWallis!$Q$1:$Q$65536)-1)</definedName>
    <definedName name="KruskalWallisNonBlank8">OFFSET([3]KruskalWallis!$R$16,0,0,COUNTA([3]KruskalWallis!$R$1:$R$65536)-1)</definedName>
    <definedName name="KruskalWallisNonBlank9">OFFSET([3]KruskalWallis!$S$16,0,0,COUNTA([3]KruskalWallis!$S$1:$S$65536)-1)</definedName>
    <definedName name="List1" localSheetId="10">OFFSET(#REF!,,,'7. Process Capability Analysis'!Singles,1)</definedName>
    <definedName name="List1">OFFSET(#REF!,,,[0]!Singles,1)</definedName>
    <definedName name="List2" localSheetId="10">OFFSET(#REF!,,,'7. Process Capability Analysis'!Singles-1,1)</definedName>
    <definedName name="List2">OFFSET(#REF!,,,[0]!Singles-1,1)</definedName>
    <definedName name="MannWhitney1">OFFSET([3]MannWhitney!$K$16,0,0,COUNT([3]MannWhitney!$K$1:$K$65536))</definedName>
    <definedName name="MannWhitney2">OFFSET([3]MannWhitney!$L$16,0,0,COUNT([3]MannWhitney!$L$1:$L$65536))</definedName>
    <definedName name="MannWhitneyNonBlank1">OFFSET([3]MannWhitney!$K$16,0,0,COUNTA([3]MannWhitney!$K$1:$K$65536)-1)</definedName>
    <definedName name="MannWhitneyNonBlank2">OFFSET([3]MannWhitney!$L$16,0,0,COUNTA([3]MannWhitney!$L$1:$L$65536)-1)</definedName>
    <definedName name="OneSampSignData">OFFSET([3]OneSampleSignTest!$K$16,0,0,COUNT([3]OneSampleSignTest!$K$1:$K$65536))</definedName>
    <definedName name="OneSampSignDataNonBlank">OFFSET([3]OneSampleSignTest!$K$16,0,0,COUNTA([3]OneSampleSignTest!$K$1:$K$65536)-1)</definedName>
    <definedName name="OneSampWilcoxon">OFFSET([3]OneSampleWilcoxon!$K$16,0,0,COUNT([3]OneSampleWilcoxon!$K$1:$K$65536))</definedName>
    <definedName name="OneSampWilcoxonNonBlank">OFFSET([3]OneSampleWilcoxon!$K$16,0,0,COUNTA([3]OneSampleWilcoxon!$K$1:$K$65536)-1)</definedName>
    <definedName name="PairedSignData1">OFFSET([3]PairedSamplesSignTest!$K$16,0,0,COUNT([3]PairedSamplesSignTest!$K$1:$K$65536))</definedName>
    <definedName name="PairedSignData2">OFFSET([3]PairedSamplesSignTest!$L$16,0,0,COUNT([3]PairedSamplesSignTest!$L$1:$L$65536))</definedName>
    <definedName name="PairedSignDataNonBlank1">OFFSET([3]PairedSamplesSignTest!$K$16,0,0,COUNTA([3]PairedSamplesSignTest!$K$1:$K$65536)-1)</definedName>
    <definedName name="PairedSignDataNonBlank2">OFFSET([3]PairedSamplesSignTest!$L$16,0,0,COUNTA([3]PairedSamplesSignTest!$L$1:$L$65536)-1)</definedName>
    <definedName name="PairedWilcoxon1">OFFSET([3]PairedSamplesWilcoxon!$K$16,0,0,COUNT([3]PairedSamplesWilcoxon!$K$1:$K$65536))</definedName>
    <definedName name="PairedWilcoxon2">OFFSET([3]PairedSamplesWilcoxon!$L$16,0,0,COUNT([3]PairedSamplesWilcoxon!$L$1:$L$65536))</definedName>
    <definedName name="PairedWilcoxonNonBlank1">OFFSET([3]PairedSamplesWilcoxon!$K$16,0,0,COUNTA([3]PairedSamplesWilcoxon!$K$1:$K$65536)-1)</definedName>
    <definedName name="PairedWilcoxonNonBlank2">OFFSET([3]PairedSamplesWilcoxon!$L$16,0,0,COUNTA([3]PairedSamplesWilcoxon!$L$1:$L$65536)-1)</definedName>
    <definedName name="_xlnm.Print_Area" localSheetId="13">'10. Packing Approval'!$A$1:$Y$47</definedName>
    <definedName name="_xlnm.Print_Area" localSheetId="14">'11. PSW'!$A$1:$Y$74</definedName>
    <definedName name="_xlnm.Print_Area" localSheetId="15">'12. MSA, Gauge R&amp;R Input Page'!$A$1:$U$105</definedName>
    <definedName name="_xlnm.Print_Area" localSheetId="5">'5. Control Plan template'!$A$1:$X$34</definedName>
    <definedName name="_xlnm.Print_Area" localSheetId="6">'6. FAI - FORM-1'!$A$1:$V$45</definedName>
    <definedName name="_xlnm.Print_Area" localSheetId="7">'6. FAI - FORM-2'!$A$1:$P$32</definedName>
    <definedName name="_xlnm.Print_Area" localSheetId="8">'6. FAI - FORM-3'!$A$1:$Y$51</definedName>
    <definedName name="_xlnm.Print_Area" localSheetId="10">'7. Process Capability Analysis'!$A$1:$Q$52</definedName>
    <definedName name="_xlnm.Print_Area" localSheetId="11">'8. AARv1'!$A$1:$Z$33</definedName>
    <definedName name="_xlnm.Print_Area" localSheetId="19">'GR&amp;R Study'!$A$1:$T$54</definedName>
    <definedName name="_xlnm.Print_Area" localSheetId="16">'GR&amp;R VAR(Tol)'!$O$1:$Y$39</definedName>
    <definedName name="_xlnm.Print_Area" localSheetId="17">Graphical!$A$1:$N$478</definedName>
    <definedName name="_xlnm.Print_Titles" localSheetId="17">Graphical!$1:$12</definedName>
    <definedName name="SheetName" localSheetId="10">#REF!</definedName>
    <definedName name="SheetName">#REF!</definedName>
    <definedName name="Singles" localSheetId="10">#REF!</definedName>
    <definedName name="Singles">#REF!</definedName>
    <definedName name="Vendor" localSheetId="15">'12. MSA, Gauge R&amp;R Input Page'!$CT$7:$CT$130</definedName>
    <definedName name="Vendor">#REF!</definedName>
    <definedName name="Vendor_Codes" localSheetId="10">#REF!</definedName>
    <definedName name="Vendor_Codes">#REF!</definedName>
    <definedName name="w">'[2]Process FMEA - Example'!$R$14</definedName>
    <definedName name="whmc1" localSheetId="10">#REF!</definedName>
    <definedName name="whmc1">#REF!</definedName>
    <definedName name="whmc2">[4]Report!$C$16:$C$40</definedName>
    <definedName name="whmc3">[5]Sheet1!$E$10:$E$39</definedName>
    <definedName name="X_Range" localSheetId="10">[0]!A_xRange,[0]!B_xRange,[6]!C_xRange</definedName>
    <definedName name="X_Range">[0]!A_xRange,[0]!B_xRange,[6]!C_xRange</definedName>
    <definedName name="xsdd2" localSheetId="10">#REF!</definedName>
    <definedName name="xsdd2">#REF!</definedName>
    <definedName name="ysdd2" localSheetId="10">#REF!</definedName>
    <definedName name="ysdd2">#REF!</definedName>
  </definedNames>
  <calcPr calcId="191028"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47" i="42" l="1"/>
  <c r="N47" i="42"/>
  <c r="F47" i="42"/>
  <c r="AK49" i="58" l="1"/>
  <c r="AL49" i="58" s="1"/>
  <c r="AF49" i="58"/>
  <c r="AE49" i="58"/>
  <c r="AH49" i="58" s="1"/>
  <c r="AD49" i="58"/>
  <c r="AG49" i="58" s="1"/>
  <c r="M37" i="58"/>
  <c r="L37" i="58"/>
  <c r="K37" i="58"/>
  <c r="J37" i="58"/>
  <c r="I37" i="58"/>
  <c r="H37" i="58"/>
  <c r="G37" i="58"/>
  <c r="F37" i="58"/>
  <c r="E37" i="58"/>
  <c r="D37" i="58"/>
  <c r="N37" i="58" s="1"/>
  <c r="M36" i="58"/>
  <c r="M39" i="58" s="1"/>
  <c r="L36" i="58"/>
  <c r="L39" i="58" s="1"/>
  <c r="K36" i="58"/>
  <c r="J36" i="58"/>
  <c r="J39" i="58" s="1"/>
  <c r="I36" i="58"/>
  <c r="H36" i="58"/>
  <c r="H39" i="58" s="1"/>
  <c r="G36" i="58"/>
  <c r="G39" i="58" s="1"/>
  <c r="F36" i="58"/>
  <c r="F39" i="58" s="1"/>
  <c r="E36" i="58"/>
  <c r="E39" i="58" s="1"/>
  <c r="D36" i="58"/>
  <c r="N36" i="58" s="1"/>
  <c r="N44" i="58" s="1"/>
  <c r="N35" i="58"/>
  <c r="N34" i="58"/>
  <c r="N33" i="58"/>
  <c r="M31" i="58"/>
  <c r="L31" i="58"/>
  <c r="K31" i="58"/>
  <c r="J31" i="58"/>
  <c r="I31" i="58"/>
  <c r="H31" i="58"/>
  <c r="G31" i="58"/>
  <c r="F31" i="58"/>
  <c r="E31" i="58"/>
  <c r="N31" i="58" s="1"/>
  <c r="D31" i="58"/>
  <c r="M30" i="58"/>
  <c r="L30" i="58"/>
  <c r="K30" i="58"/>
  <c r="J30" i="58"/>
  <c r="I30" i="58"/>
  <c r="H30" i="58"/>
  <c r="G30" i="58"/>
  <c r="F30" i="58"/>
  <c r="E30" i="58"/>
  <c r="D30" i="58"/>
  <c r="N30" i="58" s="1"/>
  <c r="N29" i="58"/>
  <c r="N28" i="58"/>
  <c r="N27" i="58"/>
  <c r="M25" i="58"/>
  <c r="L25" i="58"/>
  <c r="K25" i="58"/>
  <c r="J25" i="58"/>
  <c r="I25" i="58"/>
  <c r="H25" i="58"/>
  <c r="G25" i="58"/>
  <c r="F25" i="58"/>
  <c r="N25" i="58" s="1"/>
  <c r="E25" i="58"/>
  <c r="D25" i="58"/>
  <c r="M24" i="58"/>
  <c r="L24" i="58"/>
  <c r="K24" i="58"/>
  <c r="K39" i="58" s="1"/>
  <c r="J24" i="58"/>
  <c r="I24" i="58"/>
  <c r="I39" i="58" s="1"/>
  <c r="H24" i="58"/>
  <c r="G24" i="58"/>
  <c r="F24" i="58"/>
  <c r="E24" i="58"/>
  <c r="D24" i="58"/>
  <c r="N24" i="58" s="1"/>
  <c r="N23" i="58"/>
  <c r="N22" i="58"/>
  <c r="N21" i="58"/>
  <c r="T311" i="56"/>
  <c r="U311" i="56" s="1"/>
  <c r="V311" i="56" s="1"/>
  <c r="W311" i="56" s="1"/>
  <c r="X311" i="56" s="1"/>
  <c r="Y311" i="56" s="1"/>
  <c r="Z311" i="56" s="1"/>
  <c r="AA311" i="56" s="1"/>
  <c r="AB311" i="56" s="1"/>
  <c r="AC311" i="56" s="1"/>
  <c r="AD311" i="56" s="1"/>
  <c r="AE311" i="56" s="1"/>
  <c r="AF311" i="56" s="1"/>
  <c r="AG311" i="56" s="1"/>
  <c r="AH311" i="56" s="1"/>
  <c r="AI311" i="56" s="1"/>
  <c r="AJ311" i="56" s="1"/>
  <c r="AK311" i="56" s="1"/>
  <c r="AL311" i="56" s="1"/>
  <c r="S311" i="56"/>
  <c r="T234" i="56"/>
  <c r="AG189" i="56"/>
  <c r="Y183" i="56"/>
  <c r="V55" i="56"/>
  <c r="AF99" i="56" s="1"/>
  <c r="AP101" i="56" s="1"/>
  <c r="H27" i="56"/>
  <c r="Y189" i="56" s="1"/>
  <c r="G27" i="56"/>
  <c r="A27" i="56"/>
  <c r="A28" i="56" s="1"/>
  <c r="A29" i="56" s="1"/>
  <c r="D26" i="56"/>
  <c r="F25" i="56"/>
  <c r="I22" i="56"/>
  <c r="D22" i="56"/>
  <c r="A22" i="56"/>
  <c r="A23" i="56" s="1"/>
  <c r="A24" i="56" s="1"/>
  <c r="J21" i="56"/>
  <c r="G21" i="56"/>
  <c r="F21" i="56"/>
  <c r="L17" i="56"/>
  <c r="H17" i="56"/>
  <c r="E17" i="56"/>
  <c r="D17" i="56"/>
  <c r="A17" i="56"/>
  <c r="A18" i="56" s="1"/>
  <c r="A19" i="56" s="1"/>
  <c r="I16" i="56"/>
  <c r="H16" i="56"/>
  <c r="L15" i="56"/>
  <c r="K15" i="56"/>
  <c r="D15" i="56"/>
  <c r="C15" i="56"/>
  <c r="E9" i="56"/>
  <c r="Q55" i="56" s="1"/>
  <c r="D9" i="56"/>
  <c r="Q56" i="56" s="1"/>
  <c r="A7" i="56"/>
  <c r="A5" i="56"/>
  <c r="L27" i="55"/>
  <c r="L27" i="56" s="1"/>
  <c r="K27" i="55"/>
  <c r="K27" i="56" s="1"/>
  <c r="AZ189" i="56" s="1"/>
  <c r="J27" i="55"/>
  <c r="J27" i="56" s="1"/>
  <c r="I27" i="55"/>
  <c r="I27" i="56" s="1"/>
  <c r="H27" i="55"/>
  <c r="G27" i="55"/>
  <c r="F27" i="55"/>
  <c r="F27" i="56" s="1"/>
  <c r="E27" i="55"/>
  <c r="E27" i="56" s="1"/>
  <c r="AQ183" i="56" s="1"/>
  <c r="D27" i="55"/>
  <c r="D27" i="56" s="1"/>
  <c r="C27" i="55"/>
  <c r="C27" i="56" s="1"/>
  <c r="A27" i="55"/>
  <c r="A28" i="55" s="1"/>
  <c r="A29" i="55" s="1"/>
  <c r="A32" i="55" s="1"/>
  <c r="A33" i="55" s="1"/>
  <c r="A34" i="55" s="1"/>
  <c r="L26" i="55"/>
  <c r="L26" i="56" s="1"/>
  <c r="K26" i="55"/>
  <c r="K26" i="56" s="1"/>
  <c r="J26" i="55"/>
  <c r="J26" i="56" s="1"/>
  <c r="I26" i="55"/>
  <c r="I26" i="56" s="1"/>
  <c r="H26" i="55"/>
  <c r="G26" i="55"/>
  <c r="G26" i="56" s="1"/>
  <c r="F26" i="55"/>
  <c r="F26" i="56" s="1"/>
  <c r="AY183" i="56" s="1"/>
  <c r="E26" i="55"/>
  <c r="E26" i="56" s="1"/>
  <c r="AP183" i="56" s="1"/>
  <c r="D26" i="55"/>
  <c r="C26" i="55"/>
  <c r="L25" i="55"/>
  <c r="K25" i="55"/>
  <c r="J25" i="55"/>
  <c r="J25" i="56" s="1"/>
  <c r="I25" i="55"/>
  <c r="I25" i="56" s="1"/>
  <c r="X232" i="56" s="1"/>
  <c r="H25" i="55"/>
  <c r="H25" i="56" s="1"/>
  <c r="G25" i="55"/>
  <c r="G29" i="55" s="1"/>
  <c r="F25" i="55"/>
  <c r="F29" i="55" s="1"/>
  <c r="E25" i="55"/>
  <c r="E25" i="56" s="1"/>
  <c r="D25" i="55"/>
  <c r="C25" i="55"/>
  <c r="G24" i="55"/>
  <c r="K23" i="55"/>
  <c r="C23" i="55"/>
  <c r="A23" i="55"/>
  <c r="A24" i="55" s="1"/>
  <c r="L22" i="55"/>
  <c r="L22" i="56" s="1"/>
  <c r="K22" i="55"/>
  <c r="K22" i="56" s="1"/>
  <c r="AW188" i="56" s="1"/>
  <c r="J22" i="55"/>
  <c r="J22" i="56" s="1"/>
  <c r="I22" i="55"/>
  <c r="H22" i="55"/>
  <c r="H22" i="56" s="1"/>
  <c r="V188" i="56" s="1"/>
  <c r="G22" i="55"/>
  <c r="G22" i="56" s="1"/>
  <c r="F22" i="55"/>
  <c r="E22" i="55"/>
  <c r="E22" i="56" s="1"/>
  <c r="AN182" i="56" s="1"/>
  <c r="D22" i="55"/>
  <c r="C22" i="55"/>
  <c r="C22" i="56" s="1"/>
  <c r="A22" i="55"/>
  <c r="L21" i="55"/>
  <c r="K21" i="55"/>
  <c r="K21" i="56" s="1"/>
  <c r="AV188" i="56" s="1"/>
  <c r="J21" i="55"/>
  <c r="I21" i="55"/>
  <c r="I21" i="56" s="1"/>
  <c r="H21" i="55"/>
  <c r="H21" i="56" s="1"/>
  <c r="G21" i="55"/>
  <c r="F21" i="55"/>
  <c r="E21" i="55"/>
  <c r="E21" i="56" s="1"/>
  <c r="D21" i="55"/>
  <c r="C21" i="55"/>
  <c r="C21" i="56" s="1"/>
  <c r="L20" i="55"/>
  <c r="L24" i="55" s="1"/>
  <c r="K20" i="55"/>
  <c r="K24" i="55" s="1"/>
  <c r="J20" i="55"/>
  <c r="I20" i="55"/>
  <c r="H20" i="55"/>
  <c r="H20" i="56" s="1"/>
  <c r="G20" i="55"/>
  <c r="G20" i="56" s="1"/>
  <c r="F20" i="55"/>
  <c r="F20" i="56" s="1"/>
  <c r="E20" i="55"/>
  <c r="D20" i="55"/>
  <c r="D24" i="55" s="1"/>
  <c r="C20" i="55"/>
  <c r="C24" i="55" s="1"/>
  <c r="L19" i="55"/>
  <c r="E19" i="55"/>
  <c r="I34" i="54" s="1"/>
  <c r="I18" i="55"/>
  <c r="L17" i="55"/>
  <c r="K17" i="55"/>
  <c r="K17" i="56" s="1"/>
  <c r="J17" i="55"/>
  <c r="J17" i="56" s="1"/>
  <c r="I17" i="55"/>
  <c r="I17" i="56" s="1"/>
  <c r="H17" i="55"/>
  <c r="G17" i="55"/>
  <c r="G17" i="56" s="1"/>
  <c r="F17" i="55"/>
  <c r="F17" i="56" s="1"/>
  <c r="E17" i="55"/>
  <c r="D17" i="55"/>
  <c r="C17" i="55"/>
  <c r="C17" i="56" s="1"/>
  <c r="A17" i="55"/>
  <c r="A18" i="55" s="1"/>
  <c r="A19" i="55" s="1"/>
  <c r="L16" i="55"/>
  <c r="K16" i="55"/>
  <c r="K16" i="56" s="1"/>
  <c r="J16" i="55"/>
  <c r="J16" i="56" s="1"/>
  <c r="I16" i="55"/>
  <c r="H16" i="55"/>
  <c r="G16" i="55"/>
  <c r="G16" i="56" s="1"/>
  <c r="BB181" i="56" s="1"/>
  <c r="F16" i="55"/>
  <c r="F16" i="56" s="1"/>
  <c r="E16" i="55"/>
  <c r="E16" i="56" s="1"/>
  <c r="D16" i="55"/>
  <c r="C16" i="55"/>
  <c r="L15" i="55"/>
  <c r="K15" i="55"/>
  <c r="K19" i="55" s="1"/>
  <c r="J15" i="55"/>
  <c r="J15" i="56" s="1"/>
  <c r="I15" i="55"/>
  <c r="I15" i="56" s="1"/>
  <c r="H15" i="55"/>
  <c r="G15" i="55"/>
  <c r="F15" i="55"/>
  <c r="E15" i="55"/>
  <c r="D15" i="55"/>
  <c r="C15" i="55"/>
  <c r="X11" i="55"/>
  <c r="O11" i="55"/>
  <c r="L11" i="55"/>
  <c r="F11" i="55"/>
  <c r="V9" i="55"/>
  <c r="R9" i="55"/>
  <c r="O9" i="55"/>
  <c r="E9" i="55"/>
  <c r="Q34" i="55" s="1"/>
  <c r="D9" i="55"/>
  <c r="E12" i="55" s="1"/>
  <c r="V7" i="55"/>
  <c r="F7" i="55"/>
  <c r="R7" i="55" s="1"/>
  <c r="A7" i="55"/>
  <c r="V5" i="55"/>
  <c r="F5" i="55"/>
  <c r="R5" i="55" s="1"/>
  <c r="A5" i="55"/>
  <c r="O231" i="54"/>
  <c r="N231" i="54"/>
  <c r="X231" i="54" s="1"/>
  <c r="M231" i="54"/>
  <c r="L231" i="54"/>
  <c r="K231" i="54"/>
  <c r="J231" i="54"/>
  <c r="N230" i="54"/>
  <c r="X230" i="54" s="1"/>
  <c r="M230" i="54"/>
  <c r="L230" i="54"/>
  <c r="O230" i="54" s="1"/>
  <c r="K230" i="54"/>
  <c r="J230" i="54"/>
  <c r="N229" i="54"/>
  <c r="X229" i="54" s="1"/>
  <c r="M229" i="54"/>
  <c r="L229" i="54"/>
  <c r="O229" i="54" s="1"/>
  <c r="K229" i="54"/>
  <c r="J229" i="54"/>
  <c r="O228" i="54"/>
  <c r="N228" i="54"/>
  <c r="X228" i="54" s="1"/>
  <c r="M228" i="54"/>
  <c r="L228" i="54"/>
  <c r="K228" i="54"/>
  <c r="J228" i="54"/>
  <c r="N227" i="54"/>
  <c r="X227" i="54" s="1"/>
  <c r="M227" i="54"/>
  <c r="L227" i="54"/>
  <c r="O227" i="54" s="1"/>
  <c r="K227" i="54"/>
  <c r="J227" i="54"/>
  <c r="N226" i="54"/>
  <c r="X226" i="54" s="1"/>
  <c r="M226" i="54"/>
  <c r="L226" i="54"/>
  <c r="O226" i="54" s="1"/>
  <c r="K226" i="54"/>
  <c r="J226" i="54"/>
  <c r="N225" i="54"/>
  <c r="X225" i="54" s="1"/>
  <c r="M225" i="54"/>
  <c r="L225" i="54"/>
  <c r="O225" i="54" s="1"/>
  <c r="K225" i="54"/>
  <c r="J225" i="54"/>
  <c r="O224" i="54"/>
  <c r="N224" i="54"/>
  <c r="X224" i="54" s="1"/>
  <c r="M224" i="54"/>
  <c r="L224" i="54"/>
  <c r="K224" i="54"/>
  <c r="J224" i="54"/>
  <c r="N223" i="54"/>
  <c r="X223" i="54" s="1"/>
  <c r="M223" i="54"/>
  <c r="L223" i="54"/>
  <c r="O223" i="54" s="1"/>
  <c r="K223" i="54"/>
  <c r="J223" i="54"/>
  <c r="N222" i="54"/>
  <c r="X222" i="54" s="1"/>
  <c r="M222" i="54"/>
  <c r="L222" i="54"/>
  <c r="O222" i="54" s="1"/>
  <c r="K222" i="54"/>
  <c r="J222" i="54"/>
  <c r="N221" i="54"/>
  <c r="X221" i="54" s="1"/>
  <c r="M221" i="54"/>
  <c r="L221" i="54"/>
  <c r="O221" i="54" s="1"/>
  <c r="K221" i="54"/>
  <c r="J221" i="54"/>
  <c r="O220" i="54"/>
  <c r="N220" i="54"/>
  <c r="X220" i="54" s="1"/>
  <c r="M220" i="54"/>
  <c r="L220" i="54"/>
  <c r="K220" i="54"/>
  <c r="J220" i="54"/>
  <c r="N219" i="54"/>
  <c r="X219" i="54" s="1"/>
  <c r="M219" i="54"/>
  <c r="L219" i="54"/>
  <c r="O219" i="54" s="1"/>
  <c r="K219" i="54"/>
  <c r="J219" i="54"/>
  <c r="N218" i="54"/>
  <c r="X218" i="54" s="1"/>
  <c r="M218" i="54"/>
  <c r="L218" i="54"/>
  <c r="O218" i="54" s="1"/>
  <c r="K218" i="54"/>
  <c r="J218" i="54"/>
  <c r="N217" i="54"/>
  <c r="X217" i="54" s="1"/>
  <c r="M217" i="54"/>
  <c r="L217" i="54"/>
  <c r="O217" i="54" s="1"/>
  <c r="K217" i="54"/>
  <c r="J217" i="54"/>
  <c r="O216" i="54"/>
  <c r="N216" i="54"/>
  <c r="X216" i="54" s="1"/>
  <c r="M216" i="54"/>
  <c r="L216" i="54"/>
  <c r="K216" i="54"/>
  <c r="J216" i="54"/>
  <c r="N215" i="54"/>
  <c r="X215" i="54" s="1"/>
  <c r="M215" i="54"/>
  <c r="L215" i="54"/>
  <c r="O215" i="54" s="1"/>
  <c r="K215" i="54"/>
  <c r="J215" i="54"/>
  <c r="N214" i="54"/>
  <c r="X214" i="54" s="1"/>
  <c r="M214" i="54"/>
  <c r="L214" i="54"/>
  <c r="O214" i="54" s="1"/>
  <c r="K214" i="54"/>
  <c r="J214" i="54"/>
  <c r="N213" i="54"/>
  <c r="X213" i="54" s="1"/>
  <c r="M213" i="54"/>
  <c r="L213" i="54"/>
  <c r="K213" i="54"/>
  <c r="O213" i="54" s="1"/>
  <c r="J213" i="54"/>
  <c r="O212" i="54"/>
  <c r="N212" i="54"/>
  <c r="X212" i="54" s="1"/>
  <c r="M212" i="54"/>
  <c r="L212" i="54"/>
  <c r="K212" i="54"/>
  <c r="J212" i="54"/>
  <c r="X211" i="54"/>
  <c r="G68" i="54"/>
  <c r="F68" i="54"/>
  <c r="E68" i="54"/>
  <c r="G55" i="54"/>
  <c r="F55" i="54"/>
  <c r="E55" i="54"/>
  <c r="G44" i="54"/>
  <c r="G57" i="54" s="1"/>
  <c r="F44" i="54"/>
  <c r="F57" i="54" s="1"/>
  <c r="E44" i="54"/>
  <c r="E57" i="54" s="1"/>
  <c r="G42" i="54"/>
  <c r="F42" i="54"/>
  <c r="E42" i="54"/>
  <c r="I41" i="54"/>
  <c r="I40" i="54"/>
  <c r="N39" i="54"/>
  <c r="N38" i="54"/>
  <c r="H38" i="54"/>
  <c r="N37" i="54"/>
  <c r="N35" i="54"/>
  <c r="N34" i="54"/>
  <c r="N33" i="54"/>
  <c r="CT4" i="54"/>
  <c r="AS181" i="56" l="1"/>
  <c r="AN188" i="56"/>
  <c r="W221" i="54"/>
  <c r="W225" i="54"/>
  <c r="C25" i="56"/>
  <c r="C29" i="55"/>
  <c r="N25" i="55"/>
  <c r="K25" i="56"/>
  <c r="K29" i="55"/>
  <c r="C28" i="55"/>
  <c r="R187" i="56"/>
  <c r="Y226" i="56"/>
  <c r="AI187" i="56"/>
  <c r="Y224" i="56"/>
  <c r="J19" i="56"/>
  <c r="X98" i="56" s="1"/>
  <c r="J18" i="56"/>
  <c r="J24" i="55"/>
  <c r="J20" i="56"/>
  <c r="U188" i="56"/>
  <c r="D25" i="56"/>
  <c r="D29" i="55"/>
  <c r="L25" i="56"/>
  <c r="L29" i="55"/>
  <c r="L28" i="55"/>
  <c r="D28" i="55"/>
  <c r="H26" i="56"/>
  <c r="H28" i="56" s="1"/>
  <c r="H29" i="55"/>
  <c r="W217" i="54"/>
  <c r="W229" i="54"/>
  <c r="X226" i="56"/>
  <c r="Z187" i="56"/>
  <c r="I19" i="56"/>
  <c r="W98" i="56" s="1"/>
  <c r="X224" i="56"/>
  <c r="I18" i="56"/>
  <c r="S181" i="56"/>
  <c r="N17" i="56"/>
  <c r="AT187" i="56"/>
  <c r="I23" i="55"/>
  <c r="I31" i="55" s="1"/>
  <c r="J38" i="54" s="1"/>
  <c r="I24" i="55"/>
  <c r="N24" i="55" s="1"/>
  <c r="O38" i="54" s="1"/>
  <c r="W212" i="54"/>
  <c r="W216" i="54"/>
  <c r="W220" i="54"/>
  <c r="W224" i="54"/>
  <c r="W228" i="54"/>
  <c r="N17" i="55"/>
  <c r="AD188" i="56"/>
  <c r="N26" i="55"/>
  <c r="AY189" i="56"/>
  <c r="K28" i="55"/>
  <c r="I20" i="56"/>
  <c r="H24" i="56"/>
  <c r="AF98" i="56" s="1"/>
  <c r="T188" i="56"/>
  <c r="W230" i="56"/>
  <c r="H23" i="56"/>
  <c r="W228" i="56"/>
  <c r="H15" i="56"/>
  <c r="H19" i="55"/>
  <c r="I37" i="54" s="1"/>
  <c r="AJ187" i="56"/>
  <c r="BH189" i="56"/>
  <c r="AB181" i="56"/>
  <c r="AV182" i="56"/>
  <c r="W215" i="54"/>
  <c r="W219" i="54"/>
  <c r="W223" i="54"/>
  <c r="W227" i="54"/>
  <c r="W231" i="54"/>
  <c r="E18" i="55"/>
  <c r="AS187" i="56"/>
  <c r="BC181" i="56"/>
  <c r="H18" i="55"/>
  <c r="E24" i="55"/>
  <c r="U182" i="56"/>
  <c r="BF182" i="56"/>
  <c r="J23" i="55"/>
  <c r="G28" i="55"/>
  <c r="AH189" i="56"/>
  <c r="H11" i="56"/>
  <c r="Q181" i="56"/>
  <c r="AK187" i="56"/>
  <c r="AT181" i="56"/>
  <c r="F22" i="56"/>
  <c r="F24" i="56" s="1"/>
  <c r="AD98" i="56" s="1"/>
  <c r="F23" i="55"/>
  <c r="R11" i="55"/>
  <c r="F18" i="55"/>
  <c r="D16" i="56"/>
  <c r="D18" i="55"/>
  <c r="L16" i="56"/>
  <c r="L18" i="55"/>
  <c r="U228" i="56"/>
  <c r="U230" i="56"/>
  <c r="AU182" i="56"/>
  <c r="F23" i="56"/>
  <c r="D21" i="56"/>
  <c r="D23" i="55"/>
  <c r="N23" i="55" s="1"/>
  <c r="O34" i="54" s="1"/>
  <c r="L21" i="56"/>
  <c r="L23" i="55"/>
  <c r="AQ189" i="56"/>
  <c r="BI183" i="56"/>
  <c r="AE182" i="56"/>
  <c r="W213" i="54"/>
  <c r="W214" i="54"/>
  <c r="W218" i="54"/>
  <c r="W222" i="54"/>
  <c r="W226" i="54"/>
  <c r="W230" i="54"/>
  <c r="G18" i="55"/>
  <c r="G15" i="56"/>
  <c r="G19" i="55"/>
  <c r="I36" i="54" s="1"/>
  <c r="AJ181" i="56"/>
  <c r="N16" i="55"/>
  <c r="AB187" i="56"/>
  <c r="D19" i="55"/>
  <c r="I33" i="54" s="1"/>
  <c r="V228" i="56"/>
  <c r="G24" i="56"/>
  <c r="AE98" i="56" s="1"/>
  <c r="BD182" i="56"/>
  <c r="V230" i="56"/>
  <c r="G23" i="56"/>
  <c r="AM182" i="56"/>
  <c r="N21" i="55"/>
  <c r="F24" i="55"/>
  <c r="BH183" i="56"/>
  <c r="Z226" i="56"/>
  <c r="AR187" i="56"/>
  <c r="Z224" i="56"/>
  <c r="K19" i="56"/>
  <c r="Y98" i="56" s="1"/>
  <c r="K18" i="56"/>
  <c r="BC187" i="56"/>
  <c r="AA100" i="56"/>
  <c r="AK102" i="56" s="1"/>
  <c r="S56" i="56"/>
  <c r="AC100" i="56" s="1"/>
  <c r="AM102" i="56" s="1"/>
  <c r="Z56" i="56"/>
  <c r="AJ100" i="56" s="1"/>
  <c r="AT102" i="56" s="1"/>
  <c r="R56" i="56"/>
  <c r="AB100" i="56" s="1"/>
  <c r="AL102" i="56" s="1"/>
  <c r="Y56" i="56"/>
  <c r="AI100" i="56" s="1"/>
  <c r="AS102" i="56" s="1"/>
  <c r="X56" i="56"/>
  <c r="AH100" i="56" s="1"/>
  <c r="AR102" i="56" s="1"/>
  <c r="W56" i="56"/>
  <c r="AG100" i="56" s="1"/>
  <c r="AQ102" i="56" s="1"/>
  <c r="V56" i="56"/>
  <c r="AF100" i="56" s="1"/>
  <c r="AP102" i="56" s="1"/>
  <c r="S224" i="56"/>
  <c r="Z181" i="56"/>
  <c r="BE182" i="56"/>
  <c r="F29" i="56"/>
  <c r="AN98" i="56" s="1"/>
  <c r="U232" i="56"/>
  <c r="F28" i="56"/>
  <c r="U234" i="56"/>
  <c r="BA187" i="56"/>
  <c r="AE188" i="56"/>
  <c r="H11" i="55"/>
  <c r="T11" i="55" s="1"/>
  <c r="J18" i="55"/>
  <c r="F19" i="55"/>
  <c r="I35" i="54" s="1"/>
  <c r="H24" i="55"/>
  <c r="E29" i="56"/>
  <c r="AM98" i="56" s="1"/>
  <c r="T232" i="56"/>
  <c r="AO183" i="56"/>
  <c r="E28" i="56"/>
  <c r="N27" i="56"/>
  <c r="E28" i="55"/>
  <c r="I29" i="55"/>
  <c r="U55" i="56"/>
  <c r="AE99" i="56" s="1"/>
  <c r="AO101" i="56" s="1"/>
  <c r="T55" i="56"/>
  <c r="AD99" i="56" s="1"/>
  <c r="AN101" i="56" s="1"/>
  <c r="AA99" i="56"/>
  <c r="AK101" i="56" s="1"/>
  <c r="S55" i="56"/>
  <c r="AC99" i="56" s="1"/>
  <c r="AM101" i="56" s="1"/>
  <c r="Z55" i="56"/>
  <c r="AJ99" i="56" s="1"/>
  <c r="AT101" i="56" s="1"/>
  <c r="R55" i="56"/>
  <c r="AB99" i="56" s="1"/>
  <c r="AL101" i="56" s="1"/>
  <c r="Y55" i="56"/>
  <c r="AI99" i="56" s="1"/>
  <c r="AS101" i="56" s="1"/>
  <c r="X55" i="56"/>
  <c r="AH99" i="56" s="1"/>
  <c r="AR101" i="56" s="1"/>
  <c r="E15" i="56"/>
  <c r="C20" i="56"/>
  <c r="K20" i="56"/>
  <c r="G25" i="56"/>
  <c r="AX183" i="56"/>
  <c r="N42" i="58"/>
  <c r="AA187" i="56"/>
  <c r="J11" i="55"/>
  <c r="V11" i="55" s="1"/>
  <c r="F12" i="55"/>
  <c r="C18" i="55"/>
  <c r="K18" i="55"/>
  <c r="E23" i="55"/>
  <c r="AP189" i="56"/>
  <c r="AH183" i="56"/>
  <c r="BI189" i="56"/>
  <c r="F28" i="55"/>
  <c r="J29" i="55"/>
  <c r="F15" i="56"/>
  <c r="C16" i="56"/>
  <c r="R224" i="56" s="1"/>
  <c r="D20" i="56"/>
  <c r="L20" i="56"/>
  <c r="C26" i="56"/>
  <c r="AK181" i="56"/>
  <c r="N20" i="55"/>
  <c r="N27" i="55"/>
  <c r="Q35" i="55"/>
  <c r="D18" i="56"/>
  <c r="E20" i="56"/>
  <c r="AM188" i="56"/>
  <c r="AG183" i="56"/>
  <c r="S187" i="56"/>
  <c r="S226" i="56"/>
  <c r="I19" i="55"/>
  <c r="I38" i="54" s="1"/>
  <c r="N22" i="56"/>
  <c r="V182" i="56"/>
  <c r="G23" i="55"/>
  <c r="W189" i="56"/>
  <c r="AZ183" i="56"/>
  <c r="H28" i="55"/>
  <c r="W55" i="56"/>
  <c r="AG99" i="56" s="1"/>
  <c r="AQ101" i="56" s="1"/>
  <c r="AI49" i="58"/>
  <c r="AJ49" i="58" s="1"/>
  <c r="N15" i="55"/>
  <c r="J19" i="55"/>
  <c r="I39" i="54" s="1"/>
  <c r="BF188" i="56"/>
  <c r="H23" i="55"/>
  <c r="AF189" i="56"/>
  <c r="I28" i="56"/>
  <c r="X234" i="56"/>
  <c r="I29" i="56"/>
  <c r="AQ98" i="56" s="1"/>
  <c r="I28" i="55"/>
  <c r="E29" i="55"/>
  <c r="E12" i="56"/>
  <c r="T56" i="56"/>
  <c r="AD100" i="56" s="1"/>
  <c r="AN102" i="56" s="1"/>
  <c r="C19" i="55"/>
  <c r="N22" i="55"/>
  <c r="J28" i="56"/>
  <c r="Y234" i="56"/>
  <c r="J29" i="56"/>
  <c r="AR98" i="56" s="1"/>
  <c r="Y232" i="56"/>
  <c r="AO189" i="56"/>
  <c r="J28" i="55"/>
  <c r="U56" i="56"/>
  <c r="AE100" i="56" s="1"/>
  <c r="AO102" i="56" s="1"/>
  <c r="D39" i="58"/>
  <c r="AP97" i="56" l="1"/>
  <c r="G31" i="55"/>
  <c r="J36" i="54" s="1"/>
  <c r="H36" i="54"/>
  <c r="U224" i="56"/>
  <c r="U226" i="56"/>
  <c r="AR181" i="56"/>
  <c r="F18" i="56"/>
  <c r="F19" i="56"/>
  <c r="T98" i="56" s="1"/>
  <c r="T233" i="56"/>
  <c r="AM97" i="56"/>
  <c r="T235" i="56"/>
  <c r="AD97" i="56"/>
  <c r="U231" i="56"/>
  <c r="U229" i="56"/>
  <c r="E31" i="55"/>
  <c r="J34" i="54" s="1"/>
  <c r="H34" i="54"/>
  <c r="W234" i="56"/>
  <c r="W235" i="56" s="1"/>
  <c r="AL182" i="56"/>
  <c r="T228" i="56"/>
  <c r="E24" i="56"/>
  <c r="AC98" i="56" s="1"/>
  <c r="T230" i="56"/>
  <c r="E23" i="56"/>
  <c r="AI181" i="56"/>
  <c r="T224" i="56"/>
  <c r="T226" i="56"/>
  <c r="E18" i="56"/>
  <c r="E19" i="56"/>
  <c r="S98" i="56" s="1"/>
  <c r="AE97" i="56"/>
  <c r="V231" i="56"/>
  <c r="V229" i="56"/>
  <c r="AA181" i="56"/>
  <c r="D19" i="56"/>
  <c r="R98" i="56" s="1"/>
  <c r="Q187" i="56"/>
  <c r="W226" i="56"/>
  <c r="H19" i="56"/>
  <c r="V98" i="56" s="1"/>
  <c r="H18" i="56"/>
  <c r="W224" i="56"/>
  <c r="BB187" i="56"/>
  <c r="L19" i="56"/>
  <c r="Z98" i="56" s="1"/>
  <c r="Y233" i="56"/>
  <c r="AR97" i="56"/>
  <c r="Y235" i="56"/>
  <c r="U235" i="56"/>
  <c r="U233" i="56"/>
  <c r="AN97" i="56"/>
  <c r="F31" i="55"/>
  <c r="J35" i="54" s="1"/>
  <c r="H35" i="54"/>
  <c r="C19" i="56"/>
  <c r="H31" i="55"/>
  <c r="J37" i="54" s="1"/>
  <c r="H37" i="54"/>
  <c r="Y225" i="56"/>
  <c r="X97" i="56"/>
  <c r="Y227" i="56"/>
  <c r="N28" i="55"/>
  <c r="O35" i="54" s="1"/>
  <c r="AD182" i="56"/>
  <c r="N21" i="56"/>
  <c r="H39" i="54"/>
  <c r="J31" i="55"/>
  <c r="J39" i="54" s="1"/>
  <c r="D31" i="55"/>
  <c r="J33" i="54" s="1"/>
  <c r="H33" i="54"/>
  <c r="X230" i="56"/>
  <c r="I23" i="56"/>
  <c r="I24" i="56"/>
  <c r="AG98" i="56" s="1"/>
  <c r="X228" i="56"/>
  <c r="AC188" i="56"/>
  <c r="I32" i="54"/>
  <c r="I42" i="54" s="1"/>
  <c r="N19" i="55"/>
  <c r="S225" i="56"/>
  <c r="S227" i="56"/>
  <c r="R97" i="56"/>
  <c r="W231" i="56"/>
  <c r="W229" i="56"/>
  <c r="AF97" i="56"/>
  <c r="L29" i="56"/>
  <c r="AT98" i="56" s="1"/>
  <c r="AA232" i="56"/>
  <c r="BG189" i="56"/>
  <c r="L28" i="56"/>
  <c r="AA234" i="56"/>
  <c r="Z230" i="56"/>
  <c r="AU188" i="56"/>
  <c r="K23" i="56"/>
  <c r="Z228" i="56"/>
  <c r="K24" i="56"/>
  <c r="AI98" i="56" s="1"/>
  <c r="R226" i="56"/>
  <c r="X189" i="56"/>
  <c r="W232" i="56"/>
  <c r="W233" i="56" s="1"/>
  <c r="R230" i="56"/>
  <c r="C23" i="56"/>
  <c r="R228" i="56"/>
  <c r="C24" i="56"/>
  <c r="T182" i="56"/>
  <c r="N20" i="56"/>
  <c r="J11" i="56"/>
  <c r="Y230" i="56"/>
  <c r="J23" i="56"/>
  <c r="AL188" i="56"/>
  <c r="Y228" i="56"/>
  <c r="J24" i="56"/>
  <c r="AH98" i="56" s="1"/>
  <c r="N40" i="58"/>
  <c r="N39" i="58"/>
  <c r="L18" i="56"/>
  <c r="N26" i="56"/>
  <c r="X183" i="56"/>
  <c r="F49" i="58"/>
  <c r="N15" i="56"/>
  <c r="Z234" i="56"/>
  <c r="AX189" i="56"/>
  <c r="K29" i="56"/>
  <c r="AS98" i="56" s="1"/>
  <c r="Z232" i="56"/>
  <c r="K28" i="56"/>
  <c r="R181" i="56"/>
  <c r="N16" i="56"/>
  <c r="R234" i="56"/>
  <c r="W183" i="56"/>
  <c r="N25" i="56"/>
  <c r="C29" i="56"/>
  <c r="R232" i="56"/>
  <c r="C28" i="56"/>
  <c r="AA226" i="56"/>
  <c r="L23" i="56"/>
  <c r="AA228" i="56"/>
  <c r="L24" i="56"/>
  <c r="AJ98" i="56" s="1"/>
  <c r="BD188" i="56"/>
  <c r="AA230" i="56"/>
  <c r="K31" i="55"/>
  <c r="J40" i="54" s="1"/>
  <c r="H40" i="54"/>
  <c r="Z225" i="56"/>
  <c r="Y97" i="56"/>
  <c r="K31" i="56"/>
  <c r="Z227" i="56"/>
  <c r="BE188" i="56"/>
  <c r="F11" i="56"/>
  <c r="D29" i="56"/>
  <c r="AL98" i="56" s="1"/>
  <c r="S232" i="56"/>
  <c r="AF183" i="56"/>
  <c r="D28" i="56"/>
  <c r="S234" i="56"/>
  <c r="H29" i="56"/>
  <c r="AP98" i="56" s="1"/>
  <c r="X235" i="56"/>
  <c r="X233" i="56"/>
  <c r="AQ97" i="56"/>
  <c r="D23" i="56"/>
  <c r="S228" i="56"/>
  <c r="AC182" i="56"/>
  <c r="D24" i="56"/>
  <c r="AB98" i="56" s="1"/>
  <c r="S230" i="56"/>
  <c r="N18" i="55"/>
  <c r="C31" i="55"/>
  <c r="H32" i="54"/>
  <c r="H42" i="54" s="1"/>
  <c r="V232" i="56"/>
  <c r="G28" i="56"/>
  <c r="V234" i="56"/>
  <c r="BG183" i="56"/>
  <c r="G29" i="56"/>
  <c r="AO98" i="56" s="1"/>
  <c r="AA224" i="56"/>
  <c r="V224" i="56"/>
  <c r="BA181" i="56"/>
  <c r="V226" i="56"/>
  <c r="G18" i="56"/>
  <c r="G19" i="56"/>
  <c r="U98" i="56" s="1"/>
  <c r="L31" i="55"/>
  <c r="J41" i="54" s="1"/>
  <c r="H41" i="54"/>
  <c r="AW182" i="56"/>
  <c r="C18" i="56"/>
  <c r="X227" i="56"/>
  <c r="W97" i="56"/>
  <c r="X225" i="56"/>
  <c r="N29" i="55"/>
  <c r="O39" i="54" s="1"/>
  <c r="AS274" i="56" l="1"/>
  <c r="AR274" i="56"/>
  <c r="AW275" i="56"/>
  <c r="AV275" i="56"/>
  <c r="AT274" i="56"/>
  <c r="AY276" i="56"/>
  <c r="AZ276" i="56"/>
  <c r="R229" i="56"/>
  <c r="AA97" i="56"/>
  <c r="N23" i="56"/>
  <c r="R231" i="56"/>
  <c r="T225" i="56"/>
  <c r="T227" i="56"/>
  <c r="S97" i="56"/>
  <c r="E31" i="56"/>
  <c r="Y229" i="56"/>
  <c r="AH97" i="56"/>
  <c r="Y231" i="56"/>
  <c r="X231" i="56"/>
  <c r="X229" i="56"/>
  <c r="AG97" i="56"/>
  <c r="S229" i="56"/>
  <c r="AB97" i="56"/>
  <c r="S231" i="56"/>
  <c r="AA225" i="56"/>
  <c r="AA227" i="56"/>
  <c r="Z97" i="56"/>
  <c r="L31" i="56"/>
  <c r="Z229" i="56"/>
  <c r="AI97" i="56"/>
  <c r="Z231" i="56"/>
  <c r="N32" i="55"/>
  <c r="O37" i="54"/>
  <c r="R225" i="56"/>
  <c r="R227" i="56"/>
  <c r="N18" i="56"/>
  <c r="Q97" i="56"/>
  <c r="C31" i="56"/>
  <c r="J32" i="54"/>
  <c r="N31" i="55"/>
  <c r="N30" i="55"/>
  <c r="AA229" i="56"/>
  <c r="AJ97" i="56"/>
  <c r="AA231" i="56"/>
  <c r="N29" i="56"/>
  <c r="AK98" i="56"/>
  <c r="Q98" i="56"/>
  <c r="N19" i="56"/>
  <c r="Q57" i="56" s="1"/>
  <c r="O33" i="54"/>
  <c r="N33" i="55"/>
  <c r="AX276" i="56"/>
  <c r="F12" i="56"/>
  <c r="R233" i="56"/>
  <c r="AK97" i="56"/>
  <c r="N28" i="56"/>
  <c r="R235" i="56"/>
  <c r="J31" i="56"/>
  <c r="V227" i="56"/>
  <c r="U97" i="56"/>
  <c r="G31" i="56"/>
  <c r="V225" i="56"/>
  <c r="H49" i="58"/>
  <c r="F51" i="58"/>
  <c r="H51" i="58" s="1"/>
  <c r="N24" i="56"/>
  <c r="AA98" i="56"/>
  <c r="AA233" i="56"/>
  <c r="AT97" i="56"/>
  <c r="AA235" i="56"/>
  <c r="D31" i="56"/>
  <c r="W227" i="56"/>
  <c r="V97" i="56"/>
  <c r="H31" i="56"/>
  <c r="W225" i="56"/>
  <c r="U227" i="56"/>
  <c r="T97" i="56"/>
  <c r="F31" i="56"/>
  <c r="U225" i="56"/>
  <c r="S233" i="56"/>
  <c r="AL97" i="56"/>
  <c r="S235" i="56"/>
  <c r="I31" i="56"/>
  <c r="V235" i="56"/>
  <c r="V233" i="56"/>
  <c r="AO97" i="56"/>
  <c r="Z233" i="56"/>
  <c r="AS97" i="56"/>
  <c r="Z235" i="56"/>
  <c r="AU275" i="56"/>
  <c r="T229" i="56"/>
  <c r="AC97" i="56"/>
  <c r="T231" i="56"/>
  <c r="F53" i="58" l="1"/>
  <c r="H53" i="58" s="1"/>
  <c r="Y57" i="56"/>
  <c r="X57" i="56"/>
  <c r="AA103" i="56"/>
  <c r="W57" i="56"/>
  <c r="V57" i="56"/>
  <c r="U57" i="56"/>
  <c r="T57" i="56"/>
  <c r="Z57" i="56"/>
  <c r="S57" i="56"/>
  <c r="R57" i="56"/>
  <c r="Q30" i="55"/>
  <c r="N42" i="54"/>
  <c r="Q31" i="55"/>
  <c r="AV269" i="56"/>
  <c r="AS268" i="56"/>
  <c r="AU269" i="56"/>
  <c r="AY270" i="56"/>
  <c r="AT268" i="56"/>
  <c r="AX270" i="56"/>
  <c r="AZ270" i="56"/>
  <c r="AW269" i="56"/>
  <c r="AR268" i="56"/>
  <c r="N30" i="56"/>
  <c r="S268" i="56"/>
  <c r="Q268" i="56"/>
  <c r="Y270" i="56"/>
  <c r="V269" i="56"/>
  <c r="N31" i="56"/>
  <c r="U269" i="56"/>
  <c r="T269" i="56"/>
  <c r="R268" i="56"/>
  <c r="W270" i="56"/>
  <c r="X270" i="56"/>
  <c r="BB268" i="56"/>
  <c r="BE269" i="56"/>
  <c r="BD269" i="56"/>
  <c r="BF269" i="56"/>
  <c r="BH270" i="56"/>
  <c r="BC268" i="56"/>
  <c r="BI270" i="56"/>
  <c r="BG270" i="56"/>
  <c r="BA268" i="56"/>
  <c r="BI276" i="56"/>
  <c r="BC274" i="56"/>
  <c r="BF275" i="56"/>
  <c r="BH276" i="56"/>
  <c r="BA274" i="56"/>
  <c r="BE275" i="56"/>
  <c r="BG276" i="56"/>
  <c r="BB274" i="56"/>
  <c r="BD275" i="56"/>
  <c r="N46" i="54"/>
  <c r="Q17" i="55"/>
  <c r="Q21" i="55" s="1"/>
  <c r="N34" i="55"/>
  <c r="Q16" i="55"/>
  <c r="AG270" i="56"/>
  <c r="AE269" i="56"/>
  <c r="Z268" i="56"/>
  <c r="AB268" i="56"/>
  <c r="AH270" i="56"/>
  <c r="AA268" i="56"/>
  <c r="AF270" i="56"/>
  <c r="AD269" i="56"/>
  <c r="AC269" i="56"/>
  <c r="AF276" i="56"/>
  <c r="AD275" i="56"/>
  <c r="AE275" i="56"/>
  <c r="AA274" i="56"/>
  <c r="Z274" i="56"/>
  <c r="AG276" i="56"/>
  <c r="AH276" i="56"/>
  <c r="AB274" i="56"/>
  <c r="AC275" i="56"/>
  <c r="AJ274" i="56"/>
  <c r="AO276" i="56"/>
  <c r="AI274" i="56"/>
  <c r="AM275" i="56"/>
  <c r="AN275" i="56"/>
  <c r="AQ276" i="56"/>
  <c r="AK274" i="56"/>
  <c r="AP276" i="56"/>
  <c r="AL275" i="56"/>
  <c r="N50" i="54"/>
  <c r="Q20" i="55"/>
  <c r="AM269" i="56"/>
  <c r="AK268" i="56"/>
  <c r="AJ268" i="56"/>
  <c r="AO270" i="56"/>
  <c r="AP270" i="56"/>
  <c r="AQ270" i="56"/>
  <c r="AN269" i="56"/>
  <c r="AL269" i="56"/>
  <c r="AI268" i="56"/>
  <c r="Y276" i="56"/>
  <c r="U275" i="56"/>
  <c r="S274" i="56"/>
  <c r="T275" i="56"/>
  <c r="W276" i="56"/>
  <c r="R274" i="56"/>
  <c r="V275" i="56"/>
  <c r="X276" i="56"/>
  <c r="Q274" i="56"/>
  <c r="J42" i="54"/>
  <c r="N41" i="54"/>
  <c r="AL314" i="56" l="1"/>
  <c r="AK314" i="56" s="1"/>
  <c r="AJ314" i="56" s="1"/>
  <c r="AI314" i="56" s="1"/>
  <c r="AH314" i="56" s="1"/>
  <c r="AG314" i="56" s="1"/>
  <c r="AF314" i="56" s="1"/>
  <c r="AE314" i="56" s="1"/>
  <c r="AD314" i="56" s="1"/>
  <c r="AC314" i="56" s="1"/>
  <c r="AB314" i="56" s="1"/>
  <c r="AA314" i="56" s="1"/>
  <c r="Z314" i="56" s="1"/>
  <c r="Y314" i="56" s="1"/>
  <c r="X314" i="56" s="1"/>
  <c r="W314" i="56" s="1"/>
  <c r="V314" i="56" s="1"/>
  <c r="U314" i="56" s="1"/>
  <c r="T314" i="56" s="1"/>
  <c r="S314" i="56" s="1"/>
  <c r="R314" i="56" s="1"/>
  <c r="N55" i="54"/>
  <c r="H34" i="55"/>
  <c r="L62" i="54" s="1"/>
  <c r="G34" i="55"/>
  <c r="I34" i="55"/>
  <c r="L64" i="54" s="1"/>
  <c r="AL313" i="56"/>
  <c r="AK313" i="56" s="1"/>
  <c r="AJ313" i="56" s="1"/>
  <c r="AI313" i="56" s="1"/>
  <c r="AH313" i="56" s="1"/>
  <c r="AG313" i="56" s="1"/>
  <c r="AF313" i="56" s="1"/>
  <c r="AE313" i="56" s="1"/>
  <c r="AD313" i="56" s="1"/>
  <c r="AC313" i="56" s="1"/>
  <c r="AB313" i="56" s="1"/>
  <c r="AA313" i="56" s="1"/>
  <c r="Z313" i="56" s="1"/>
  <c r="Y313" i="56" s="1"/>
  <c r="X313" i="56" s="1"/>
  <c r="W313" i="56" s="1"/>
  <c r="V313" i="56" s="1"/>
  <c r="U313" i="56" s="1"/>
  <c r="T313" i="56" s="1"/>
  <c r="S313" i="56" s="1"/>
  <c r="R313" i="56" s="1"/>
  <c r="X17" i="55"/>
  <c r="Q27" i="55"/>
  <c r="Q26" i="55"/>
  <c r="X16" i="55"/>
  <c r="X30" i="55"/>
  <c r="X34" i="55"/>
  <c r="X31" i="55"/>
  <c r="AK104" i="56"/>
  <c r="AB103" i="56"/>
  <c r="X21" i="55"/>
  <c r="X20" i="55"/>
  <c r="AL312" i="56"/>
  <c r="AK312" i="56" s="1"/>
  <c r="AJ312" i="56" s="1"/>
  <c r="AI312" i="56" s="1"/>
  <c r="AH312" i="56" s="1"/>
  <c r="AG312" i="56" s="1"/>
  <c r="AF312" i="56" s="1"/>
  <c r="AE312" i="56" s="1"/>
  <c r="AD312" i="56" s="1"/>
  <c r="AC312" i="56" s="1"/>
  <c r="AB312" i="56" s="1"/>
  <c r="AA312" i="56" s="1"/>
  <c r="Z312" i="56" s="1"/>
  <c r="Y312" i="56" s="1"/>
  <c r="X312" i="56" s="1"/>
  <c r="W312" i="56" s="1"/>
  <c r="V312" i="56" s="1"/>
  <c r="U312" i="56" s="1"/>
  <c r="T312" i="56" s="1"/>
  <c r="S312" i="56" s="1"/>
  <c r="R312" i="56" s="1"/>
  <c r="AC103" i="56" l="1"/>
  <c r="AL104" i="56"/>
  <c r="X26" i="55"/>
  <c r="V27" i="55" s="1"/>
  <c r="L69" i="54" s="1"/>
  <c r="X25" i="55"/>
  <c r="L60" i="54"/>
  <c r="J34" i="55"/>
  <c r="L66" i="54" s="1"/>
  <c r="E34" i="55"/>
  <c r="L58" i="54" s="1"/>
  <c r="X35" i="55"/>
  <c r="V36" i="55" s="1"/>
  <c r="I25" i="54" s="1"/>
  <c r="AM104" i="56" l="1"/>
  <c r="AD103" i="56"/>
  <c r="AN104" i="56" l="1"/>
  <c r="AE103" i="56"/>
  <c r="AO104" i="56" l="1"/>
  <c r="AF103" i="56"/>
  <c r="AP104" i="56" l="1"/>
  <c r="AG103" i="56"/>
  <c r="AQ104" i="56" l="1"/>
  <c r="AH103" i="56"/>
  <c r="AR104" i="56" l="1"/>
  <c r="AI103" i="56"/>
  <c r="AS104" i="56" l="1"/>
  <c r="AJ103" i="56"/>
  <c r="AT104" i="56" s="1"/>
  <c r="P3" i="53"/>
  <c r="J4" i="53"/>
  <c r="J3" i="53"/>
  <c r="C4" i="53"/>
  <c r="C3" i="53"/>
  <c r="AC19" i="53"/>
  <c r="AB19" i="53"/>
  <c r="AA19" i="53"/>
  <c r="Z19" i="53"/>
  <c r="Y19" i="53"/>
  <c r="X19" i="53"/>
  <c r="W19" i="53"/>
  <c r="V19" i="53"/>
  <c r="O13" i="53" s="1"/>
  <c r="U19" i="53"/>
  <c r="T19" i="53"/>
  <c r="AC15" i="53"/>
  <c r="AC16" i="53" s="1"/>
  <c r="K49" i="53" s="1"/>
  <c r="AB15" i="53"/>
  <c r="AB16" i="53" s="1"/>
  <c r="J49" i="53" s="1"/>
  <c r="AA15" i="53"/>
  <c r="AA16" i="53" s="1"/>
  <c r="I49" i="53" s="1"/>
  <c r="Z15" i="53"/>
  <c r="Z16" i="53" s="1"/>
  <c r="H49" i="53" s="1"/>
  <c r="Y15" i="53"/>
  <c r="Y16" i="53" s="1"/>
  <c r="G49" i="53" s="1"/>
  <c r="X15" i="53"/>
  <c r="X16" i="53" s="1"/>
  <c r="F49" i="53" s="1"/>
  <c r="W15" i="53"/>
  <c r="W16" i="53" s="1"/>
  <c r="E49" i="53" s="1"/>
  <c r="V15" i="53"/>
  <c r="V16" i="53" s="1"/>
  <c r="D49" i="53" s="1"/>
  <c r="U15" i="53"/>
  <c r="U16" i="53" s="1"/>
  <c r="C49" i="53" s="1"/>
  <c r="T15" i="53"/>
  <c r="T16" i="53" s="1"/>
  <c r="AC14" i="53"/>
  <c r="AB14" i="53"/>
  <c r="AA14" i="53"/>
  <c r="Z14" i="53"/>
  <c r="Z17" i="53" s="1"/>
  <c r="H50" i="53" s="1"/>
  <c r="H51" i="53" s="1"/>
  <c r="Y14" i="53"/>
  <c r="X14" i="53"/>
  <c r="W14" i="53"/>
  <c r="V14" i="53"/>
  <c r="Q8" i="53" s="1"/>
  <c r="U14" i="53"/>
  <c r="T14" i="53"/>
  <c r="AC13" i="53"/>
  <c r="AB13" i="53"/>
  <c r="AA13" i="53"/>
  <c r="Z13" i="53"/>
  <c r="Y13" i="53"/>
  <c r="X13" i="53"/>
  <c r="W13" i="53"/>
  <c r="V13" i="53"/>
  <c r="U13" i="53"/>
  <c r="T13" i="53"/>
  <c r="AC12" i="53"/>
  <c r="AB12" i="53"/>
  <c r="AA12" i="53"/>
  <c r="Z12" i="53"/>
  <c r="Z20" i="53" s="1"/>
  <c r="Y12" i="53"/>
  <c r="X12" i="53"/>
  <c r="W12" i="53"/>
  <c r="V12" i="53"/>
  <c r="U12" i="53"/>
  <c r="T12" i="53"/>
  <c r="O12" i="53"/>
  <c r="X49" i="53" s="1"/>
  <c r="AC11" i="53"/>
  <c r="AB11" i="53"/>
  <c r="AA11" i="53"/>
  <c r="Z11" i="53"/>
  <c r="Y11" i="53"/>
  <c r="X11" i="53"/>
  <c r="W11" i="53"/>
  <c r="V11" i="53"/>
  <c r="O14" i="53" s="1"/>
  <c r="U11" i="53"/>
  <c r="T11" i="53"/>
  <c r="O11" i="53"/>
  <c r="W47" i="53" s="1"/>
  <c r="AC10" i="53"/>
  <c r="AB10" i="53"/>
  <c r="AA10" i="53"/>
  <c r="Z10" i="53"/>
  <c r="Y10" i="53"/>
  <c r="X10" i="53"/>
  <c r="W10" i="53"/>
  <c r="V10" i="53"/>
  <c r="U10" i="53"/>
  <c r="T10" i="53"/>
  <c r="O9" i="53"/>
  <c r="O10" i="53" l="1"/>
  <c r="Y49" i="53" s="1"/>
  <c r="AA20" i="53"/>
  <c r="Q11" i="53"/>
  <c r="U25" i="53" s="1"/>
  <c r="U26" i="53" s="1"/>
  <c r="V26" i="53" s="1"/>
  <c r="Q9" i="53"/>
  <c r="Q10" i="53"/>
  <c r="AC20" i="53"/>
  <c r="AC17" i="53"/>
  <c r="K50" i="53" s="1"/>
  <c r="K51" i="53" s="1"/>
  <c r="X20" i="53"/>
  <c r="AA18" i="53"/>
  <c r="Y20" i="53"/>
  <c r="AB18" i="53"/>
  <c r="W20" i="53"/>
  <c r="U17" i="53"/>
  <c r="C50" i="53" s="1"/>
  <c r="C51" i="53" s="1"/>
  <c r="AC18" i="53"/>
  <c r="W18" i="53"/>
  <c r="AB20" i="53"/>
  <c r="X18" i="53"/>
  <c r="Y17" i="53"/>
  <c r="G50" i="53" s="1"/>
  <c r="G51" i="53" s="1"/>
  <c r="AA17" i="53"/>
  <c r="I50" i="53" s="1"/>
  <c r="I51" i="53" s="1"/>
  <c r="V18" i="53"/>
  <c r="V20" i="53"/>
  <c r="U20" i="53"/>
  <c r="U18" i="53"/>
  <c r="X34" i="53"/>
  <c r="X35" i="53"/>
  <c r="X39" i="53"/>
  <c r="X38" i="53"/>
  <c r="X26" i="53"/>
  <c r="X42" i="53"/>
  <c r="X27" i="53"/>
  <c r="X43" i="53"/>
  <c r="X30" i="53"/>
  <c r="X46" i="53"/>
  <c r="X31" i="53"/>
  <c r="X47" i="53"/>
  <c r="T18" i="53"/>
  <c r="T20" i="53"/>
  <c r="Q12" i="53"/>
  <c r="B49" i="53"/>
  <c r="Y18" i="53"/>
  <c r="T17" i="53"/>
  <c r="AB17" i="53"/>
  <c r="J50" i="53" s="1"/>
  <c r="J51" i="53" s="1"/>
  <c r="Z18" i="53"/>
  <c r="W26" i="53"/>
  <c r="Y27" i="53"/>
  <c r="W30" i="53"/>
  <c r="Y31" i="53"/>
  <c r="W34" i="53"/>
  <c r="Y35" i="53"/>
  <c r="W38" i="53"/>
  <c r="Y39" i="53"/>
  <c r="W42" i="53"/>
  <c r="Y43" i="53"/>
  <c r="W46" i="53"/>
  <c r="Y47" i="53"/>
  <c r="V17" i="53"/>
  <c r="D50" i="53" s="1"/>
  <c r="D51" i="53" s="1"/>
  <c r="W25" i="53"/>
  <c r="Y26" i="53"/>
  <c r="W29" i="53"/>
  <c r="Y30" i="53"/>
  <c r="W33" i="53"/>
  <c r="Y34" i="53"/>
  <c r="W37" i="53"/>
  <c r="Y38" i="53"/>
  <c r="W41" i="53"/>
  <c r="Y42" i="53"/>
  <c r="W45" i="53"/>
  <c r="Y46" i="53"/>
  <c r="W17" i="53"/>
  <c r="E50" i="53" s="1"/>
  <c r="E51" i="53" s="1"/>
  <c r="X25" i="53"/>
  <c r="X29" i="53"/>
  <c r="X33" i="53"/>
  <c r="X37" i="53"/>
  <c r="X41" i="53"/>
  <c r="X45" i="53"/>
  <c r="X17" i="53"/>
  <c r="F50" i="53" s="1"/>
  <c r="F51" i="53" s="1"/>
  <c r="Y25" i="53"/>
  <c r="W28" i="53"/>
  <c r="Y29" i="53"/>
  <c r="W32" i="53"/>
  <c r="Y33" i="53"/>
  <c r="W36" i="53"/>
  <c r="Y37" i="53"/>
  <c r="W40" i="53"/>
  <c r="Y41" i="53"/>
  <c r="W44" i="53"/>
  <c r="Y45" i="53"/>
  <c r="W48" i="53"/>
  <c r="W49" i="53"/>
  <c r="X28" i="53"/>
  <c r="X32" i="53"/>
  <c r="X36" i="53"/>
  <c r="X40" i="53"/>
  <c r="X44" i="53"/>
  <c r="X48" i="53"/>
  <c r="W27" i="53"/>
  <c r="Y28" i="53"/>
  <c r="W31" i="53"/>
  <c r="Y32" i="53"/>
  <c r="W35" i="53"/>
  <c r="Y36" i="53"/>
  <c r="W39" i="53"/>
  <c r="Y40" i="53"/>
  <c r="W43" i="53"/>
  <c r="Y44" i="53"/>
  <c r="Y48" i="53"/>
  <c r="Q14" i="53" l="1"/>
  <c r="V25" i="53"/>
  <c r="U27" i="53"/>
  <c r="Q13" i="53"/>
  <c r="B50" i="53"/>
  <c r="B51" i="53" s="1"/>
  <c r="V27" i="53" l="1"/>
  <c r="U28" i="53"/>
  <c r="V28" i="53" l="1"/>
  <c r="U29" i="53"/>
  <c r="V29" i="53" l="1"/>
  <c r="U30" i="53"/>
  <c r="V30" i="53" l="1"/>
  <c r="U31" i="53"/>
  <c r="V31" i="53" l="1"/>
  <c r="U32" i="53"/>
  <c r="V32" i="53" l="1"/>
  <c r="U33" i="53"/>
  <c r="V33" i="53" l="1"/>
  <c r="U34" i="53"/>
  <c r="V34" i="53" l="1"/>
  <c r="U35" i="53"/>
  <c r="V35" i="53" l="1"/>
  <c r="U36" i="53"/>
  <c r="V36" i="53" l="1"/>
  <c r="U37" i="53"/>
  <c r="V37" i="53" l="1"/>
  <c r="U38" i="53"/>
  <c r="V38" i="53" l="1"/>
  <c r="U39" i="53"/>
  <c r="V39" i="53" l="1"/>
  <c r="U40" i="53"/>
  <c r="V40" i="53" l="1"/>
  <c r="U41" i="53"/>
  <c r="V41" i="53" l="1"/>
  <c r="U42" i="53"/>
  <c r="V42" i="53" l="1"/>
  <c r="U43" i="53"/>
  <c r="V43" i="53" l="1"/>
  <c r="U44" i="53"/>
  <c r="V44" i="53" l="1"/>
  <c r="U45" i="53"/>
  <c r="V45" i="53" l="1"/>
  <c r="U46" i="53"/>
  <c r="V46" i="53" l="1"/>
  <c r="U47" i="53"/>
  <c r="V47" i="53" l="1"/>
  <c r="U48" i="53"/>
  <c r="V48" i="53" l="1"/>
  <c r="U49" i="53"/>
  <c r="V49" i="53" s="1"/>
  <c r="Z25" i="53" l="1"/>
  <c r="Z26" i="53" s="1"/>
  <c r="Z27" i="53" s="1"/>
  <c r="Z28" i="53" s="1"/>
  <c r="Z29" i="53" s="1"/>
  <c r="Z30" i="53" s="1"/>
  <c r="Z31" i="53" s="1"/>
  <c r="Z32" i="53" s="1"/>
  <c r="Z33" i="53" s="1"/>
  <c r="Z34" i="53" s="1"/>
  <c r="Z35" i="53" s="1"/>
  <c r="Z36" i="53" s="1"/>
  <c r="Z37" i="53" s="1"/>
  <c r="Z38" i="53" s="1"/>
  <c r="Z39" i="53" s="1"/>
  <c r="Z40" i="53" s="1"/>
  <c r="Z41" i="53" s="1"/>
  <c r="Z42" i="53" s="1"/>
  <c r="Z43" i="53" s="1"/>
  <c r="Z44" i="53" s="1"/>
  <c r="Z45" i="53" s="1"/>
  <c r="Z46" i="53" s="1"/>
  <c r="Z47" i="53" s="1"/>
  <c r="Z48" i="53" s="1"/>
  <c r="Z49" i="53" s="1"/>
  <c r="Z50" i="53" s="1"/>
  <c r="Z51" i="53" s="1"/>
  <c r="Z52" i="53" s="1"/>
  <c r="H8" i="48"/>
  <c r="H9" i="48"/>
  <c r="H10" i="48"/>
  <c r="H7" i="48"/>
  <c r="P12" i="30" l="1"/>
  <c r="N11" i="6" l="1"/>
  <c r="AO9" i="6"/>
  <c r="AO10" i="6"/>
  <c r="AO11" i="6"/>
  <c r="P10" i="30"/>
  <c r="P11" i="30"/>
  <c r="P14" i="30"/>
  <c r="P13" i="30"/>
  <c r="N9" i="6"/>
  <c r="AS12" i="30"/>
  <c r="N13" i="6"/>
  <c r="N12" i="6"/>
  <c r="N10" i="6"/>
  <c r="Y8" i="38"/>
  <c r="N8" i="38"/>
  <c r="D7" i="47" l="1"/>
  <c r="N9" i="38" l="1"/>
  <c r="G9" i="42" l="1"/>
  <c r="E7" i="45" l="1"/>
  <c r="AS10" i="30" l="1"/>
  <c r="W7" i="48" l="1"/>
  <c r="J5" i="43" l="1"/>
  <c r="K10" i="36"/>
  <c r="K10" i="7"/>
  <c r="K10" i="44"/>
  <c r="N7" i="38"/>
  <c r="K12" i="44" l="1"/>
  <c r="I4" i="43"/>
  <c r="S5" i="32"/>
  <c r="S9" i="32"/>
  <c r="AL10" i="7"/>
  <c r="L8" i="46"/>
  <c r="Q8" i="42"/>
  <c r="D5" i="43"/>
  <c r="D4" i="43"/>
  <c r="E8" i="46"/>
  <c r="AL12" i="7"/>
  <c r="L5" i="47"/>
  <c r="S5" i="47"/>
  <c r="D5" i="47"/>
  <c r="G5" i="47"/>
  <c r="K13" i="36"/>
  <c r="K12" i="36"/>
  <c r="AL12" i="36"/>
  <c r="AL10" i="36"/>
  <c r="AL12" i="34"/>
  <c r="AL10" i="34"/>
  <c r="F6" i="32"/>
  <c r="AL11" i="44"/>
  <c r="K13" i="44"/>
  <c r="G11" i="42"/>
  <c r="E11" i="46"/>
  <c r="E10" i="45"/>
  <c r="M7" i="45"/>
  <c r="AM7" i="38"/>
  <c r="K12" i="34"/>
  <c r="K13" i="34"/>
  <c r="K12" i="7"/>
  <c r="E10" i="46"/>
  <c r="E9" i="46"/>
  <c r="E9" i="45"/>
  <c r="E8" i="45"/>
  <c r="AM8" i="38"/>
  <c r="K11" i="36"/>
  <c r="K10" i="34"/>
  <c r="K11" i="34"/>
  <c r="F7" i="32"/>
  <c r="F5" i="32"/>
  <c r="K11" i="7"/>
  <c r="K11" i="44"/>
  <c r="G10" i="42"/>
  <c r="AS11" i="30"/>
  <c r="AL11" i="36"/>
  <c r="AL11" i="34"/>
  <c r="AL11" i="7"/>
  <c r="AL10" i="44"/>
  <c r="G8"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Jarold March</author>
  </authors>
  <commentList>
    <comment ref="F12" authorId="0" shapeId="0" xr:uid="{6B55CCFB-F990-4D07-9E37-6CE868B00DAE}">
      <text>
        <r>
          <rPr>
            <b/>
            <sz val="8"/>
            <color indexed="81"/>
            <rFont val="Tahoma"/>
            <family val="2"/>
          </rPr>
          <t>MSA recommends 3 trail, 10 part, 3 appraiser analysis when possible</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Jarold March</author>
  </authors>
  <commentList>
    <comment ref="F12" authorId="0" shapeId="0" xr:uid="{FEB9B651-D1CB-4330-BE1C-7DD29E095B6D}">
      <text>
        <r>
          <rPr>
            <b/>
            <sz val="8"/>
            <color indexed="81"/>
            <rFont val="Tahoma"/>
            <family val="2"/>
          </rPr>
          <t>MSA recommends 3 trail, 10 part, 3 appraiser analysis when possible</t>
        </r>
        <r>
          <rPr>
            <sz val="8"/>
            <color indexed="81"/>
            <rFont val="Tahoma"/>
            <family val="2"/>
          </rPr>
          <t xml:space="preserve">
</t>
        </r>
      </text>
    </comment>
    <comment ref="C15" authorId="0" shapeId="0" xr:uid="{C583E00A-7B04-4B47-871A-0CC2532F73CA}">
      <text>
        <r>
          <rPr>
            <b/>
            <sz val="8"/>
            <color indexed="81"/>
            <rFont val="Tahoma"/>
            <family val="2"/>
          </rPr>
          <t>Values from GR&amp;R VAR(Tol)</t>
        </r>
      </text>
    </comment>
  </commentList>
</comments>
</file>

<file path=xl/sharedStrings.xml><?xml version="1.0" encoding="utf-8"?>
<sst xmlns="http://schemas.openxmlformats.org/spreadsheetml/2006/main" count="1416" uniqueCount="796">
  <si>
    <t>Completing the header information in this document header will autofill the subsequent documents in the PPAP pack
完成标题信息将自动填充 PPAP 包中的后续文档</t>
  </si>
  <si>
    <t>Part Approval Request and Requirement (PAR)  零件批准需求和要求 (PAR)</t>
  </si>
  <si>
    <t>Handicare Part No.:
零件号</t>
  </si>
  <si>
    <t>Handicare Part Name:
零件名称</t>
  </si>
  <si>
    <t>Revision:
版本</t>
  </si>
  <si>
    <t>Supplier:
供应商</t>
  </si>
  <si>
    <t>Material:
材料</t>
  </si>
  <si>
    <t>Manufacturing Process
制造过程:</t>
  </si>
  <si>
    <t>Critical Part
关键部件</t>
  </si>
  <si>
    <t>Y/N</t>
  </si>
  <si>
    <t>Request Date
需求日期:</t>
  </si>
  <si>
    <t xml:space="preserve"> ECN No
工程变更号.:</t>
  </si>
  <si>
    <t>PPAP No
PPAP编号.:</t>
  </si>
  <si>
    <t>Reason for request:
需求原因</t>
  </si>
  <si>
    <t xml:space="preserve">  New Product.  
  新产品</t>
  </si>
  <si>
    <t xml:space="preserve">  Changes to the production process.  
  改变生产过程</t>
  </si>
  <si>
    <t xml:space="preserve">  Changes of sub-suppliers.  
  供应商的变化</t>
  </si>
  <si>
    <t xml:space="preserve">  At the request of Handicare. 
  应Handicare要求</t>
  </si>
  <si>
    <t xml:space="preserve">  Changes to part/process.  
  部件变更/过程变更</t>
  </si>
  <si>
    <t xml:space="preserve">  No production for 12 months.  
  12个月没有生产</t>
  </si>
  <si>
    <t xml:space="preserve">  Changes to Tools/Machines and its location.  
  模具变更，机器变更或生产场地变更</t>
  </si>
  <si>
    <t>Supplier must submit the following documentation as part of the PPAP package. Indicate below which documentation is required
供应商必须提交以下文件作为 PPAP 包的一部分。</t>
  </si>
  <si>
    <t>#</t>
  </si>
  <si>
    <t>Requirement
要求</t>
  </si>
  <si>
    <t>Required
是否需要</t>
  </si>
  <si>
    <t>Quantity
数量</t>
  </si>
  <si>
    <t>Description
描述</t>
  </si>
  <si>
    <t>Reviewed by:
审查人员</t>
  </si>
  <si>
    <t>Yes</t>
  </si>
  <si>
    <t>Supplier Feasibility Commitment
 供应商可行性承诺</t>
  </si>
  <si>
    <t>Supplier Development</t>
  </si>
  <si>
    <t>No</t>
  </si>
  <si>
    <t>Signed Drawing
打样图纸</t>
  </si>
  <si>
    <t>Handicare R&amp;D</t>
  </si>
  <si>
    <t>Process Flow
工艺流程</t>
  </si>
  <si>
    <t xml:space="preserve"> Supplier Development</t>
  </si>
  <si>
    <t>PFMEA
工艺失效模式及影响分析</t>
  </si>
  <si>
    <t>Supplier Development &amp; R&amp;D</t>
  </si>
  <si>
    <t>Control Plan
控制计划</t>
  </si>
  <si>
    <t>Domestic Quality, Supplier Development</t>
  </si>
  <si>
    <t>FAI
 供应商首样检测报告</t>
  </si>
  <si>
    <t>Domestic Quality, R&amp;D, Operations</t>
  </si>
  <si>
    <t>Process Capability Study
 过程能力分析</t>
  </si>
  <si>
    <t>Supplier Development and Domestic Quality</t>
  </si>
  <si>
    <t>AAR
外观批准报告</t>
  </si>
  <si>
    <t>Operations, Quality</t>
  </si>
  <si>
    <t>Material Certification
材质证明</t>
  </si>
  <si>
    <t>R&amp;D, Test</t>
  </si>
  <si>
    <t>Packing Approval
 包装批准</t>
  </si>
  <si>
    <t>Supply Chain, Domestic Quality &amp; Operations</t>
  </si>
  <si>
    <t>PSW
 零部件提交保证</t>
  </si>
  <si>
    <t>(MSA) Measurement System Analysis  (MSA) 测量系统分析</t>
  </si>
  <si>
    <t>As Required - specify</t>
  </si>
  <si>
    <t>Checking Aids
检具</t>
  </si>
  <si>
    <t>Qualified Laboratory Certification
合格实验室证明</t>
  </si>
  <si>
    <t>Other(s)</t>
  </si>
  <si>
    <t>Review and Approval  审批</t>
  </si>
  <si>
    <t>Name:</t>
  </si>
  <si>
    <t>Signature:</t>
  </si>
  <si>
    <t>Date:</t>
  </si>
  <si>
    <t>Handicare Purchasing</t>
  </si>
  <si>
    <t>Handicare Quality</t>
  </si>
  <si>
    <t>Handicare Supplier Development</t>
  </si>
  <si>
    <t>Supplier Representative</t>
  </si>
  <si>
    <t>Feasibility
可行性分析</t>
  </si>
  <si>
    <t>List</t>
  </si>
  <si>
    <t>PPAP Number:
PPAP编号</t>
  </si>
  <si>
    <t>Handicare Part No. 零件号.  
 Revision.       版本</t>
  </si>
  <si>
    <t>Part Name:
零件名称</t>
  </si>
  <si>
    <t>Date.
日期</t>
  </si>
  <si>
    <t>Feasbility Considerations 可行性考量</t>
  </si>
  <si>
    <t xml:space="preserve">Handicare project team has considered the following questions, to perform and agree on the project feasibility evaluation. The drawing and/or specifications provided have been used as basis for analyzing the ability to meet all specified requirements.  All “no” answers should be supported with comments identifying concerns and/or proposed changes to enable meeting the specified requirements. </t>
  </si>
  <si>
    <t>Handicare项目团队已经考虑了以下问题，以对项目的可行性评估进行并达成共识。 所提供的图纸和/或规格已被用作分析满足所有指定要求的能力的基础。 所有“否”答案均应备注识别潜在疑虑和/或建议的更改，以满足指定要求。</t>
  </si>
  <si>
    <t>Yes/No</t>
  </si>
  <si>
    <t>Feasibility Questions,   可行性问题</t>
  </si>
  <si>
    <t>Comment where "No" selected
对于"No"条款备注</t>
  </si>
  <si>
    <t>Design Considerations,  设计考虑</t>
  </si>
  <si>
    <t>Is the product adequately defined (application requirements, etc.) to enable full feasibility evaluation?</t>
  </si>
  <si>
    <t>产品是否充足定义（应用要求等）以实现全面的可行性评估？</t>
  </si>
  <si>
    <t>Can the product be manufactured to meet specification?</t>
  </si>
  <si>
    <t>生产的产品能否满足设计要求？</t>
  </si>
  <si>
    <t>Have all critical to quality (CTQ) attributes been considered?</t>
  </si>
  <si>
    <t>是否所有的CTQs(关键质量特性）有考虑到？</t>
  </si>
  <si>
    <t>Quality Considerations,  质量考虑</t>
  </si>
  <si>
    <t>Supplier has reviewed a copy of Handicare Supplier Quality Standard, accepts and understands the requirements?</t>
  </si>
  <si>
    <t>供应商是否已经评审过Handicare供应商质量规范，理解和接受该规范要求？</t>
  </si>
  <si>
    <t>Is statistical process control required on the product? 
NB: Required for critical parts.</t>
  </si>
  <si>
    <t>产品是否需要统计过程控制？
备注：针对关键零件。</t>
  </si>
  <si>
    <t>Is statistical process control presently used by the Supplier on similar products?</t>
  </si>
  <si>
    <t>供应商目前是否在类似产品上使用统计过程控制？</t>
  </si>
  <si>
    <t>Where statistical process control is used on similar products, are the processes stable with a Cpk of ≥1.33?</t>
  </si>
  <si>
    <t>在类似产品上使用统计过程控制的地方，过程是否稳定，CPK≥1.33？</t>
  </si>
  <si>
    <t>Can the part be manufactured with a Cpk that meets Handicare requirements?</t>
  </si>
  <si>
    <t>该零件制造是否可以满足Handicare要求的CPK？</t>
  </si>
  <si>
    <t>Supplier measuring capabilities / equipment have been identified, approved and accepted by Handicare engineering and manufacturing receiving plants.</t>
  </si>
  <si>
    <t>供应商测量能力 /生产设备有被Handicare工程和使用工厂确定，批准和接受？</t>
  </si>
  <si>
    <t>Validation / Verification Considerations,  确认/验证考虑</t>
  </si>
  <si>
    <t>Can the product be manufactured without incurring any additional costs - consider costs for tooling / capital equipment / alternative manufacturing methods.</t>
  </si>
  <si>
    <t>产品是否可以在不产生任何额外费用的情况下制造？ - 考虑工具 /固定投资设备 /替代制造方法的成本。</t>
  </si>
  <si>
    <t>Has the Supplier submitted any cost saving suggestions by means of material, specification changes, design, tooling (i.e. cavitation, nesting), or packaging?</t>
  </si>
  <si>
    <t>供应商是否提出了任何节省成本建议？通过材料选择，规规范，设计，工装或包装变更</t>
  </si>
  <si>
    <t>Does the design allow the use of efficient material handling techniques?</t>
  </si>
  <si>
    <t>设计是否允许使用有效的材料处理技术？</t>
  </si>
  <si>
    <t>Schedule Considerations,  日程考虑</t>
  </si>
  <si>
    <t xml:space="preserve">Has Supplier provided a schedule of part development, from PPAP to mass production? </t>
  </si>
  <si>
    <t>供应商是否提供了从PPAP到大规模生产的部件开发时间表？</t>
  </si>
  <si>
    <t>Have dates (timeline) for all pre-production (prototype) builds been identified and agreed to?</t>
  </si>
  <si>
    <t>样件的生产和提交时间是否确定？</t>
  </si>
  <si>
    <t>Tooling Due Date:
工装模具到期日：</t>
  </si>
  <si>
    <t>FAI Due Date:
FAI 到期日：</t>
  </si>
  <si>
    <t>Capacity Considerations,  产能考虑</t>
  </si>
  <si>
    <t>Is there adequate capacity to produce product?</t>
  </si>
  <si>
    <t>生产产品的产能是否足够？</t>
  </si>
  <si>
    <t>Supplier acknowledges, understands &amp; agrees the run rates shall exceed 10% of quoted quantities</t>
  </si>
  <si>
    <t>供应商是否理解和认可预定能力生产应超过需求数量10%？</t>
  </si>
  <si>
    <t>Supplier shall allow Handicare to monitor the run@rate upon request at the site of the Supplier and during production</t>
  </si>
  <si>
    <t>供应商应允许Handicare在供应商现场和生产期间根据要求监视预定生产能力</t>
  </si>
  <si>
    <t>Logistics Considerations,  物流考虑</t>
  </si>
  <si>
    <t xml:space="preserve">Has packaging plan and logistic plan been presented to Handicare for approval? </t>
  </si>
  <si>
    <t>包装计划和物流计划是否已提交给Handicare供批准？</t>
  </si>
  <si>
    <t>PPAP / Documentation Considerations,  PPAP / 文档注意事项</t>
  </si>
  <si>
    <t>PPAP Level and required documentation discussed and agreed</t>
  </si>
  <si>
    <t>PPAP级别和所需的文档讨论并商定</t>
  </si>
  <si>
    <t>Feasibility Conclusion,  可行性结论</t>
  </si>
  <si>
    <t xml:space="preserve">Confirm  the design is feasible  and the part can be produced according to specified requirements (no revision changes required). </t>
  </si>
  <si>
    <t>确认设计是可行的，可以根据指定要求（无需修订更改）生产该零件。</t>
  </si>
  <si>
    <t>Participant Review and Approval,  参与者审查和批准</t>
  </si>
  <si>
    <t>Supplier Representative,  供应商代表</t>
  </si>
  <si>
    <t>(This signature represents the suppliers manufacturing support functions understand Handicare request) 
（此签名代表供应商了解 Handicare 要求）</t>
  </si>
  <si>
    <t>Name</t>
  </si>
  <si>
    <t xml:space="preserve">Signature </t>
  </si>
  <si>
    <t xml:space="preserve">   </t>
  </si>
  <si>
    <t>Drawing and Specifications</t>
  </si>
  <si>
    <t>~Insert Handicare or approved supplier drawing in marked up or ballooned format~</t>
  </si>
  <si>
    <t>Revision:
修订</t>
  </si>
  <si>
    <t>Critical Part
关键部分</t>
  </si>
  <si>
    <t>PPAP No.</t>
  </si>
  <si>
    <t xml:space="preserve">Process Flow </t>
  </si>
  <si>
    <t>~Insert Process Flow Chart</t>
  </si>
  <si>
    <t>PPAP No
PPAP编号</t>
  </si>
  <si>
    <t>Process Failure Mode and Effect Analysis (PFMEA)</t>
  </si>
  <si>
    <t>Team Members:</t>
  </si>
  <si>
    <t>Item, Product, Function, Process Step</t>
  </si>
  <si>
    <t>Potential Failure Mode (What could go wrong in process- Abuse)</t>
  </si>
  <si>
    <t>Potential Effect(s) of failure (Consequence - End User Worst case)</t>
  </si>
  <si>
    <t>Severity</t>
  </si>
  <si>
    <t>Class</t>
  </si>
  <si>
    <t>Potential Cause(s)/Mechanism of failure (Operator Error)</t>
  </si>
  <si>
    <t>Occurrence</t>
  </si>
  <si>
    <t>Preventive Controls</t>
  </si>
  <si>
    <t>Detection Controls</t>
  </si>
  <si>
    <t>Detection</t>
  </si>
  <si>
    <t>Risk (S*O)</t>
  </si>
  <si>
    <t>RPN</t>
  </si>
  <si>
    <t>Recommended action(s)</t>
  </si>
  <si>
    <t>Action Owner</t>
  </si>
  <si>
    <t>Target Completion Date</t>
  </si>
  <si>
    <t xml:space="preserve">Action Results </t>
  </si>
  <si>
    <t>Actions Taken</t>
  </si>
  <si>
    <t>Sev</t>
  </si>
  <si>
    <t>Occ</t>
  </si>
  <si>
    <t>Det</t>
  </si>
  <si>
    <t>SC / CC</t>
  </si>
  <si>
    <t xml:space="preserve"> </t>
  </si>
  <si>
    <t>Control Plan  控制计划</t>
  </si>
  <si>
    <t>Handicare Part No./ Rev.: 
瀚德凯尔 物料号/ 版本号：</t>
  </si>
  <si>
    <t xml:space="preserve">Supplier 
供应商 </t>
  </si>
  <si>
    <t>PPAP No</t>
  </si>
  <si>
    <t>Page:  
页</t>
  </si>
  <si>
    <t>1 of 1</t>
  </si>
  <si>
    <t>Supplier Part No./ Rev.
供应商部件号/版本</t>
  </si>
  <si>
    <t>Supplier QA name: 
供应商 QA 姓名</t>
  </si>
  <si>
    <t xml:space="preserve">CP No.            
     控制计划编号:  </t>
  </si>
  <si>
    <t xml:space="preserve">Part Name/Description         
零件名称/描述 :                       </t>
  </si>
  <si>
    <t>Date（Orig.）
日期（原订）</t>
  </si>
  <si>
    <t xml:space="preserve">Issue Date(Rev.)
发行日期(版本)   </t>
  </si>
  <si>
    <t>Part/ 
Process No.
 零件/过程
 编号</t>
  </si>
  <si>
    <t>Process Name /Operation Description
过程名称/操作描述</t>
  </si>
  <si>
    <t>Machine, Device, Jig, Tools For Mfg.
机器、
装置、
夹具、
工装</t>
  </si>
  <si>
    <t>Characteristics
特性</t>
  </si>
  <si>
    <t xml:space="preserve">CTQ?
关键质量特性?
</t>
  </si>
  <si>
    <t>Methods
方法</t>
  </si>
  <si>
    <t>Reaction Plan
 反应计划</t>
  </si>
  <si>
    <t>Product
 产品</t>
  </si>
  <si>
    <t>Process
过程</t>
  </si>
  <si>
    <t>Product/Process /Spec./Tolerance
 产品/过程/规格/公差</t>
  </si>
  <si>
    <t>Evaluation Measurement Tech.
评价/测量技术</t>
  </si>
  <si>
    <t>Sampling plan 抽样计划
Process Inspection 过程检查</t>
  </si>
  <si>
    <t>Sample Size    样本量</t>
  </si>
  <si>
    <t>Sample Freq
抽样频率</t>
  </si>
  <si>
    <t xml:space="preserve"> Characteristics Classification: 
    特性分类      </t>
  </si>
  <si>
    <r>
      <rPr>
        <b/>
        <sz val="14"/>
        <rFont val="宋体"/>
        <charset val="134"/>
      </rPr>
      <t>★</t>
    </r>
    <r>
      <rPr>
        <b/>
        <sz val="14"/>
        <rFont val="Arial"/>
        <family val="2"/>
      </rPr>
      <t xml:space="preserve">Critical Characteritic
★★Product characteristic or process parameter which affects a product's fit/function or a product's safety or compliance with regulatory requirements. </t>
    </r>
  </si>
  <si>
    <r>
      <rPr>
        <b/>
        <sz val="14"/>
        <rFont val="宋体"/>
        <charset val="134"/>
      </rPr>
      <t>★</t>
    </r>
    <r>
      <rPr>
        <b/>
        <sz val="14"/>
        <rFont val="Arial"/>
        <family val="2"/>
      </rPr>
      <t xml:space="preserve"> </t>
    </r>
    <r>
      <rPr>
        <b/>
        <sz val="14"/>
        <rFont val="宋体"/>
        <charset val="134"/>
      </rPr>
      <t xml:space="preserve">关键特性
</t>
    </r>
    <r>
      <rPr>
        <b/>
        <sz val="14"/>
        <rFont val="Arial"/>
        <family val="2"/>
      </rPr>
      <t>★★ 影响产品装配/功能以及安全性或合规要求的产品特性或过程参数</t>
    </r>
  </si>
  <si>
    <t>First Article Inspection (FAI - FORM-1)
首样检验（FAI -1 -1）
PART NUMBER ACCOUNTABILITY,  部件认可责任</t>
  </si>
  <si>
    <r>
      <t xml:space="preserve">Supplier Name, </t>
    </r>
    <r>
      <rPr>
        <b/>
        <sz val="12"/>
        <rFont val="宋体"/>
        <family val="3"/>
        <charset val="134"/>
      </rPr>
      <t>供应商:</t>
    </r>
  </si>
  <si>
    <r>
      <t>FAI No, FAI</t>
    </r>
    <r>
      <rPr>
        <b/>
        <sz val="12"/>
        <rFont val="宋体"/>
        <family val="3"/>
        <charset val="134"/>
      </rPr>
      <t>序号</t>
    </r>
    <r>
      <rPr>
        <b/>
        <sz val="12"/>
        <rFont val="Arial"/>
        <family val="2"/>
      </rPr>
      <t>:</t>
    </r>
  </si>
  <si>
    <r>
      <t xml:space="preserve">Date,, </t>
    </r>
    <r>
      <rPr>
        <b/>
        <sz val="12"/>
        <rFont val="宋体"/>
        <family val="3"/>
        <charset val="134"/>
      </rPr>
      <t>日期</t>
    </r>
    <r>
      <rPr>
        <b/>
        <sz val="12"/>
        <rFont val="Arial"/>
        <family val="2"/>
      </rPr>
      <t>:</t>
    </r>
  </si>
  <si>
    <r>
      <t xml:space="preserve">Reason For Report, 
</t>
    </r>
    <r>
      <rPr>
        <b/>
        <sz val="12"/>
        <rFont val="宋体"/>
        <family val="3"/>
        <charset val="134"/>
      </rPr>
      <t>报告的原因</t>
    </r>
    <r>
      <rPr>
        <b/>
        <sz val="12"/>
        <rFont val="Arial"/>
        <family val="2"/>
      </rPr>
      <t>:</t>
    </r>
  </si>
  <si>
    <t xml:space="preserve">          New Product.  
          新产品</t>
  </si>
  <si>
    <t xml:space="preserve">    </t>
  </si>
  <si>
    <t>Changes of sub-suppliers.  
供应商/子供应商的变化</t>
  </si>
  <si>
    <t>Changes to part/process.  
变更部分/过程</t>
  </si>
  <si>
    <t xml:space="preserve">        </t>
  </si>
  <si>
    <t>Changes to the production process.  
改变生产过程</t>
  </si>
  <si>
    <t xml:space="preserve">Changes to Tools/Machines and its location.
更改工具/机器及其位置 </t>
  </si>
  <si>
    <t>No production for 12 months.  
12个月没有生产</t>
  </si>
  <si>
    <t>At the request of Handicare. 
应Handicare的要求</t>
  </si>
  <si>
    <t>Acceptable or Reject</t>
  </si>
  <si>
    <t>Approval Action</t>
  </si>
  <si>
    <t>Reason For Report</t>
  </si>
  <si>
    <t>Approval Status</t>
  </si>
  <si>
    <t>Completed by the Supplier
由供应商完成</t>
  </si>
  <si>
    <t>Completed by Handicare
由Handicare完成</t>
  </si>
  <si>
    <t>ACC</t>
  </si>
  <si>
    <t>Change Drawing</t>
  </si>
  <si>
    <t>Sample From Non Tooled Method</t>
  </si>
  <si>
    <t xml:space="preserve">ACCEPT - FAI submission.  Move to R&amp;D/Manufacturing for Fit, Form and Function validation </t>
  </si>
  <si>
    <t>Part Number
零件号</t>
  </si>
  <si>
    <t>Part Name
零件名称</t>
  </si>
  <si>
    <t>Part Issue level
部件版本</t>
  </si>
  <si>
    <t>Previous Report Number
上一次报告号</t>
  </si>
  <si>
    <t>Previous Report Date
上一次报告日期</t>
  </si>
  <si>
    <t>Report Available
报告可用
Y/N</t>
  </si>
  <si>
    <t>Acc/ Rej</t>
  </si>
  <si>
    <t>Supporting Comments
支持性评论</t>
  </si>
  <si>
    <t>REJ</t>
  </si>
  <si>
    <t xml:space="preserve">No </t>
  </si>
  <si>
    <t>N/A</t>
  </si>
  <si>
    <r>
      <t>生产模具/</t>
    </r>
    <r>
      <rPr>
        <sz val="10"/>
        <color rgb="FFFF0000"/>
        <rFont val="宋体"/>
        <family val="3"/>
        <charset val="134"/>
      </rPr>
      <t>工艺的改动</t>
    </r>
  </si>
  <si>
    <t>Drawing Brought Into Line</t>
  </si>
  <si>
    <t>Review &amp; Sign Off</t>
  </si>
  <si>
    <r>
      <t xml:space="preserve">Prepared By
</t>
    </r>
    <r>
      <rPr>
        <sz val="16"/>
        <rFont val="Arial"/>
        <family val="2"/>
      </rPr>
      <t>编制</t>
    </r>
  </si>
  <si>
    <r>
      <t xml:space="preserve"> Reviewed By:
</t>
    </r>
    <r>
      <rPr>
        <sz val="16"/>
        <rFont val="Arial"/>
        <family val="2"/>
      </rPr>
      <t>审核者：</t>
    </r>
  </si>
  <si>
    <r>
      <t xml:space="preserve">Customer Approval Signature:
</t>
    </r>
    <r>
      <rPr>
        <sz val="16"/>
        <rFont val="Arial"/>
        <family val="2"/>
      </rPr>
      <t>客户批准签名：</t>
    </r>
  </si>
  <si>
    <t>Name
姓名</t>
  </si>
  <si>
    <t>First Article Inspection (FAI - FORM-2)  首件检验 (FAI - FORM-2)
PRODUCT ACCOUNTABILITY - MATERIALS, SPECIAL  PROCESSES,  AND FUNCTIONAL TESTING
产品认可责任 - 材料、特殊工艺和功能测试</t>
  </si>
  <si>
    <r>
      <t xml:space="preserve">Supplier Name, 
</t>
    </r>
    <r>
      <rPr>
        <b/>
        <sz val="12"/>
        <rFont val="宋体"/>
        <family val="3"/>
        <charset val="134"/>
      </rPr>
      <t>供应商:</t>
    </r>
  </si>
  <si>
    <r>
      <t>FAI No, 
FAI</t>
    </r>
    <r>
      <rPr>
        <b/>
        <sz val="12"/>
        <rFont val="宋体"/>
        <family val="3"/>
        <charset val="134"/>
      </rPr>
      <t>序号</t>
    </r>
    <r>
      <rPr>
        <b/>
        <sz val="12"/>
        <rFont val="Arial"/>
        <family val="2"/>
      </rPr>
      <t>:</t>
    </r>
  </si>
  <si>
    <r>
      <t xml:space="preserve">Date, 
</t>
    </r>
    <r>
      <rPr>
        <b/>
        <sz val="12"/>
        <rFont val="宋体"/>
        <family val="3"/>
        <charset val="134"/>
      </rPr>
      <t>日期</t>
    </r>
    <r>
      <rPr>
        <b/>
        <sz val="12"/>
        <rFont val="Arial"/>
        <family val="2"/>
      </rPr>
      <t>:</t>
    </r>
  </si>
  <si>
    <r>
      <t xml:space="preserve">Revision
</t>
    </r>
    <r>
      <rPr>
        <b/>
        <sz val="12"/>
        <rFont val="宋体"/>
        <family val="3"/>
        <charset val="134"/>
      </rPr>
      <t>版本</t>
    </r>
  </si>
  <si>
    <t xml:space="preserve"> Material or Process Name:
材料或工艺名称：</t>
  </si>
  <si>
    <t>Specification Number:
规范编号：</t>
  </si>
  <si>
    <t>Process Provider,
Supplier
流程提供者/供应商</t>
  </si>
  <si>
    <t>Customer Approval Verification:
客户认可验证： 
(Yes/No/NA)</t>
  </si>
  <si>
    <t>Functional Test Procedure Number
功能测试程序编号</t>
  </si>
  <si>
    <t>Acceptance Report Number:
验收报告编号</t>
  </si>
  <si>
    <t>Certificate of Conformance Number:
合格证书编号：</t>
  </si>
  <si>
    <t xml:space="preserve">Comments.  评论
</t>
  </si>
  <si>
    <t>First Article Inspection (FAI - Form-3)        首件检验 (FAI - Form-3)
CHARACTERISTIC ACCOUNTABILITY, VERIFICATION, AND COMPATIBILITY EVALUATION
 特性认可责任、验证和兼容性评估</t>
  </si>
  <si>
    <t>Supplier Name,   供应商：</t>
  </si>
  <si>
    <t>Handicare Part No.:   零件号</t>
  </si>
  <si>
    <t>Date, 日期:</t>
  </si>
  <si>
    <t>Revision:  版本</t>
  </si>
  <si>
    <t>Handicare Part Name:  零件名称</t>
  </si>
  <si>
    <t>Drawing Location
图纸位置</t>
  </si>
  <si>
    <t>Drawing 
Dimension
图纸尺寸</t>
  </si>
  <si>
    <t>Min
最小</t>
  </si>
  <si>
    <t>Max
最大</t>
  </si>
  <si>
    <t>Measurement Result  测量结果</t>
  </si>
  <si>
    <t>Measurement Method Used.  使用的测量方法</t>
  </si>
  <si>
    <t>Accept or Reject</t>
  </si>
  <si>
    <t>Approval Action If Required
必要时批准行动</t>
  </si>
  <si>
    <t>Accept</t>
  </si>
  <si>
    <t>ACCEPT - FAI submission.  Move to R&amp;D/Manufacturing for Fit, Form and Function validation 
接受 - FAI 提交。 转向研发/制造以进行装配、形式和功能验证</t>
  </si>
  <si>
    <t>Sample 1</t>
  </si>
  <si>
    <t>Sample 2</t>
  </si>
  <si>
    <t>Sample 3</t>
  </si>
  <si>
    <t>Sample 4</t>
  </si>
  <si>
    <t>Sample 5</t>
  </si>
  <si>
    <t>Supplier</t>
  </si>
  <si>
    <t>Handicare</t>
  </si>
  <si>
    <t>Reject</t>
  </si>
  <si>
    <t>图纸改动</t>
  </si>
  <si>
    <t>样板非模具加工</t>
  </si>
  <si>
    <t>Drop Downs</t>
  </si>
  <si>
    <t>Rejection Comments  拒绝意见</t>
  </si>
  <si>
    <t>Partially completed</t>
  </si>
  <si>
    <t>Correct &amp; Re-submit</t>
  </si>
  <si>
    <t>Sample From New Production Tooling/ Process</t>
  </si>
  <si>
    <t>ACCEPT - FAI Submission - Dimensional, Fit, Form &amp; Functional validation satisfactory.  Complete the Part Submission Warrant  
接受 - FAI 提交 - 尺寸、配合、形式和功能验证令人满意。 完成零件提交保证书</t>
  </si>
  <si>
    <t>供应商修正并重新提交</t>
  </si>
  <si>
    <r>
      <t>样板用新模具/</t>
    </r>
    <r>
      <rPr>
        <sz val="10"/>
        <color rgb="FFFF0000"/>
        <rFont val="宋体"/>
        <family val="3"/>
        <charset val="134"/>
      </rPr>
      <t>工艺加工</t>
    </r>
  </si>
  <si>
    <t>Change To Production Tooling/ Process</t>
  </si>
  <si>
    <t>ACCEPT - FAI Submission - Dimensional, FF&amp;F validation satisfactory. Move to Manufacturing  
接受 - FAI 提交 - 尺寸、FF&amp;F 验证令人满意。 转向制造业</t>
  </si>
  <si>
    <t>Design Modification</t>
  </si>
  <si>
    <t>REJECT - Reject – Resubmission required  
拒绝 - 拒绝 - 需要重新提交</t>
  </si>
  <si>
    <t>设计变更</t>
  </si>
  <si>
    <t>图纸依据实样更新</t>
  </si>
  <si>
    <t>Supplier Change</t>
  </si>
  <si>
    <t>供应商改动</t>
  </si>
  <si>
    <t>QUALITY
Dimensional assessment verification approval &amp; sign off  
尺寸评估验证批准和签署</t>
  </si>
  <si>
    <t>R&amp;D
 Fit, Form &amp; Functional approval &amp; sign off
形状，配合和功能批准并签字</t>
  </si>
  <si>
    <t>Manufacturing 
Assembly and ease of manufacture approval &amp; sign off
组装和易于制造批准和签署</t>
  </si>
  <si>
    <t>Name   姓名</t>
  </si>
  <si>
    <t>Signature 签名</t>
  </si>
  <si>
    <t>ACC/REJ</t>
  </si>
  <si>
    <t>Signature  签名</t>
  </si>
  <si>
    <t>Name  姓名</t>
  </si>
  <si>
    <t xml:space="preserve">Approval Status (审批状态) </t>
  </si>
  <si>
    <t>FAI Appendix Sheets
首样检验附件</t>
  </si>
  <si>
    <r>
      <t xml:space="preserve">~Insert/Embed the Component ACCEPTANCE front sheet  as evidence of approval
</t>
    </r>
    <r>
      <rPr>
        <sz val="12"/>
        <color rgb="FF0000FF"/>
        <rFont val="Arial"/>
        <family val="2"/>
      </rPr>
      <t>插入/嵌入部件可接受的符合性证据</t>
    </r>
  </si>
  <si>
    <t>Supplier Name,  供应商：</t>
  </si>
  <si>
    <t>Date
日期:</t>
  </si>
  <si>
    <t>Process Capability Analysis
过程能力分析</t>
  </si>
  <si>
    <t>Part No.</t>
  </si>
  <si>
    <t>Part Description</t>
  </si>
  <si>
    <t xml:space="preserve">Revision No. </t>
  </si>
  <si>
    <t>Revision :</t>
  </si>
  <si>
    <t>Manufacturing Process:</t>
  </si>
  <si>
    <t>Submit Date:</t>
  </si>
  <si>
    <t>Remark: 
1. Random sample 35pcs for CTQs process capability study, unless other agreed with Handicare Quality.
2. Fill the cells in grey only.
3. Cpk target &gt;=1.33, actions need if it does not meet the target.</t>
  </si>
  <si>
    <t>Sample</t>
  </si>
  <si>
    <t>Shift 1</t>
  </si>
  <si>
    <t>Shift 2</t>
  </si>
  <si>
    <t>Dim3</t>
  </si>
  <si>
    <t>Dim4</t>
  </si>
  <si>
    <t>Dim5</t>
  </si>
  <si>
    <t>Dim6</t>
  </si>
  <si>
    <t>Dim7</t>
  </si>
  <si>
    <t>Dim8</t>
  </si>
  <si>
    <t>Dim9</t>
  </si>
  <si>
    <t>Dim10</t>
  </si>
  <si>
    <t>Choose Dim</t>
  </si>
  <si>
    <t>Mean</t>
  </si>
  <si>
    <t>Statistic</t>
  </si>
  <si>
    <t>Spec</t>
  </si>
  <si>
    <t>93.00 -0+2.0</t>
  </si>
  <si>
    <t>Max</t>
  </si>
  <si>
    <t>Dim1</t>
  </si>
  <si>
    <t>Dim2</t>
  </si>
  <si>
    <t>USL</t>
  </si>
  <si>
    <t>Target</t>
  </si>
  <si>
    <t>Min</t>
  </si>
  <si>
    <t>LSL</t>
  </si>
  <si>
    <t>Stdev</t>
  </si>
  <si>
    <t>Measurement</t>
  </si>
  <si>
    <t>mm</t>
  </si>
  <si>
    <t>Cp</t>
  </si>
  <si>
    <t>Measurements</t>
  </si>
  <si>
    <t>Sample Size</t>
  </si>
  <si>
    <t>Cpk</t>
  </si>
  <si>
    <t>Yiled %</t>
  </si>
  <si>
    <t>STD</t>
  </si>
  <si>
    <t>Yield</t>
  </si>
  <si>
    <t>Step</t>
  </si>
  <si>
    <t>Select Dim</t>
  </si>
  <si>
    <t>Table for Distribution Chart</t>
  </si>
  <si>
    <t>Data</t>
  </si>
  <si>
    <t>Frequency</t>
  </si>
  <si>
    <t>Scale</t>
  </si>
  <si>
    <t>Result</t>
  </si>
  <si>
    <t>Appearance Approval Report (AAR)  外观批准报告（AAR）</t>
  </si>
  <si>
    <t>PPAP Number:</t>
  </si>
  <si>
    <t>Handicare P/No.   零件号</t>
  </si>
  <si>
    <t>Handicare Appraisers  Details
Handicare 评价人信息</t>
  </si>
  <si>
    <t>Supplier Name     供应商</t>
  </si>
  <si>
    <t>Inspector Name: 检测人：</t>
  </si>
  <si>
    <t>Manufacturing Site  生产现场</t>
  </si>
  <si>
    <t>Multi Cavity Tool 多腔工具</t>
  </si>
  <si>
    <t xml:space="preserve"> Y/N</t>
  </si>
  <si>
    <t>Inspect Date, 检验日期：</t>
  </si>
  <si>
    <t>Manufacture Process  制造过程</t>
  </si>
  <si>
    <t>Number of Cavities:  空腔数：</t>
  </si>
  <si>
    <t xml:space="preserve">Approval Status 审批状态 :  </t>
  </si>
  <si>
    <t>Tool Identification  工具识别</t>
  </si>
  <si>
    <t>Features For Evaluation
评估项目</t>
  </si>
  <si>
    <r>
      <rPr>
        <b/>
        <sz val="16"/>
        <rFont val="Arial"/>
        <family val="2"/>
      </rPr>
      <t>Suppliers Evaluation  供应商评估</t>
    </r>
    <r>
      <rPr>
        <b/>
        <sz val="12"/>
        <rFont val="Arial"/>
        <family val="2"/>
      </rPr>
      <t xml:space="preserve">
 (OK Status applies for all features on a single component)
（OK 状态适用于单个组件上的所有功能）</t>
    </r>
  </si>
  <si>
    <t>Handicare Verification
Handicare 验证</t>
  </si>
  <si>
    <t>Sample 1
样品1</t>
  </si>
  <si>
    <t>Sample 2
样品2</t>
  </si>
  <si>
    <t>Sample 3
样品3</t>
  </si>
  <si>
    <t>Sample 4
样品4</t>
  </si>
  <si>
    <t>Sample 5
样品5</t>
  </si>
  <si>
    <t>Reject Feature(s)
拒绝特征</t>
  </si>
  <si>
    <r>
      <t xml:space="preserve">Comments
</t>
    </r>
    <r>
      <rPr>
        <b/>
        <sz val="14"/>
        <rFont val="宋体"/>
        <charset val="134"/>
      </rPr>
      <t>备注</t>
    </r>
  </si>
  <si>
    <t>Colour Matches 
 颜色比对</t>
  </si>
  <si>
    <t>Cavity 1
模穴1</t>
  </si>
  <si>
    <t>Burrs/ Flash/ Sharp Edges
毛刺/ 溢料/ 锋利边角</t>
  </si>
  <si>
    <t>Cavity 2
模穴2</t>
  </si>
  <si>
    <t>Surface Finish
表面处理</t>
  </si>
  <si>
    <t>Cavity 3
模穴3</t>
  </si>
  <si>
    <t>Surface Texture
表面纹理</t>
  </si>
  <si>
    <t>Cavity 4
模穴4</t>
  </si>
  <si>
    <t>OK</t>
  </si>
  <si>
    <t>Applies 适用</t>
  </si>
  <si>
    <t>Sink Marks
缩痕</t>
  </si>
  <si>
    <t>Cavity 5
模穴5</t>
  </si>
  <si>
    <t>NOK</t>
  </si>
  <si>
    <t>Ejector Pin Marks
顶针标记</t>
  </si>
  <si>
    <t>Cavity 6
模穴6</t>
  </si>
  <si>
    <t>Distortion
变形</t>
  </si>
  <si>
    <t>Cavity 7
模穴7</t>
  </si>
  <si>
    <t>Flow Marks
流痕</t>
  </si>
  <si>
    <t>Cavity 8
模穴8</t>
  </si>
  <si>
    <t>Weld Line
熔接线</t>
  </si>
  <si>
    <t>Cavity 9
模穴9</t>
  </si>
  <si>
    <t>Weld Spatter
焊接飞溅</t>
  </si>
  <si>
    <t>Cavity 10
模穴10</t>
  </si>
  <si>
    <t>Weld Condition
焊接条件</t>
  </si>
  <si>
    <t>Cavity 11
模穴11</t>
  </si>
  <si>
    <t>Cavity Identification
型腔识别</t>
  </si>
  <si>
    <t>Cavity 12
模穴12</t>
  </si>
  <si>
    <t>Paint Run Marks
喷漆痕迹</t>
  </si>
  <si>
    <t>Cavity 13
模穴13</t>
  </si>
  <si>
    <t>Orange Peel surface finish
橘皮表面处理</t>
  </si>
  <si>
    <t>Cavity 14
模穴14</t>
  </si>
  <si>
    <t>Scratches
划痕</t>
  </si>
  <si>
    <t>Cavity 15
模穴15</t>
  </si>
  <si>
    <t>Contamination Particles
污染颗粒</t>
  </si>
  <si>
    <t>Cavity 16
模穴16</t>
  </si>
  <si>
    <t>Suppliers Inspectors Details
供应商检查员详细信息</t>
  </si>
  <si>
    <t>Reason For Rejection 
拒绝原因</t>
  </si>
  <si>
    <t>Material Certification</t>
  </si>
  <si>
    <t>~Insert the applicable material certification for the base material~</t>
  </si>
  <si>
    <t>Revision:  
版本</t>
  </si>
  <si>
    <t>Supplier Name,
  供应商</t>
  </si>
  <si>
    <t>Packaging Approval 包装批准</t>
  </si>
  <si>
    <t>Handicare Part No.:   
零件号</t>
  </si>
  <si>
    <t>Supplier Name,  
供应商</t>
  </si>
  <si>
    <t>Handicare Part Name:  
零件名称</t>
  </si>
  <si>
    <t>Date, 
日期:</t>
  </si>
  <si>
    <t>Contact Name:
联系人姓名</t>
  </si>
  <si>
    <t>Packaging Approval Type 
包装批准类型</t>
  </si>
  <si>
    <t>Contact Phone:
联系电话：</t>
  </si>
  <si>
    <t>Packaging Status
包装状态</t>
  </si>
  <si>
    <t>Part Information</t>
  </si>
  <si>
    <t>Part Weight</t>
  </si>
  <si>
    <t>Part Image</t>
  </si>
  <si>
    <t xml:space="preserve">Part Label Image 
</t>
  </si>
  <si>
    <r>
      <t xml:space="preserve">Individual Part Dimension window.
Length/Height/Width </t>
    </r>
    <r>
      <rPr>
        <b/>
        <i/>
        <sz val="16"/>
        <rFont val="Arial"/>
        <family val="2"/>
      </rPr>
      <t>(Millimeters)</t>
    </r>
  </si>
  <si>
    <t>Packaging Criteria on Drawing</t>
  </si>
  <si>
    <t>Shelf Lifed Item</t>
  </si>
  <si>
    <t>Anti-corrosion materials required. Oils, Desiccant Bags Silica Gels</t>
  </si>
  <si>
    <t>Notes:-</t>
  </si>
  <si>
    <t>Primary Packaging Information</t>
  </si>
  <si>
    <r>
      <t>Quantity Parts per Packaging</t>
    </r>
    <r>
      <rPr>
        <b/>
        <i/>
        <sz val="16"/>
        <rFont val="Arial"/>
        <family val="2"/>
      </rPr>
      <t xml:space="preserve"> (Layers &amp; Per Layer)</t>
    </r>
  </si>
  <si>
    <t>Primary Packing/Container Image</t>
  </si>
  <si>
    <t>Primary Packing/Container Label Image</t>
  </si>
  <si>
    <r>
      <t>Packaging Weight Full</t>
    </r>
    <r>
      <rPr>
        <b/>
        <i/>
        <sz val="16"/>
        <rFont val="Arial"/>
        <family val="2"/>
      </rPr>
      <t xml:space="preserve"> (Kgs)</t>
    </r>
  </si>
  <si>
    <t>Primary Packaging Material</t>
  </si>
  <si>
    <r>
      <t xml:space="preserve">Packaging Length
Length/Height/Width </t>
    </r>
    <r>
      <rPr>
        <b/>
        <i/>
        <sz val="16"/>
        <rFont val="Arial"/>
        <family val="2"/>
      </rPr>
      <t>(Millimeters)</t>
    </r>
  </si>
  <si>
    <t>Drop Rating for Packaging</t>
  </si>
  <si>
    <r>
      <t xml:space="preserve">Packaging Type
</t>
    </r>
    <r>
      <rPr>
        <b/>
        <i/>
        <sz val="16"/>
        <rFont val="Arial"/>
        <family val="2"/>
      </rPr>
      <t>(Returnable or Expendable)</t>
    </r>
  </si>
  <si>
    <t>Quantity of Containers required to support programme</t>
  </si>
  <si>
    <t>Interior Dunnage</t>
  </si>
  <si>
    <r>
      <t xml:space="preserve">Type of  Dunnage used
</t>
    </r>
    <r>
      <rPr>
        <b/>
        <i/>
        <sz val="16"/>
        <rFont val="Arial"/>
        <family val="2"/>
      </rPr>
      <t>Bolster/Divider/ Poly Wrap etc</t>
    </r>
  </si>
  <si>
    <t>Interior Dunnage Used Image</t>
  </si>
  <si>
    <r>
      <t xml:space="preserve">Dunnage Material
</t>
    </r>
    <r>
      <rPr>
        <b/>
        <i/>
        <sz val="16"/>
        <rFont val="Arial"/>
        <family val="2"/>
      </rPr>
      <t>Card/Polyurathane/Bubble Wrap</t>
    </r>
  </si>
  <si>
    <t>Is Dunnage part specific</t>
  </si>
  <si>
    <r>
      <t xml:space="preserve">Dunnage Material
</t>
    </r>
    <r>
      <rPr>
        <b/>
        <i/>
        <sz val="16"/>
        <rFont val="Arial"/>
        <family val="2"/>
      </rPr>
      <t>(Returnable or Expendable)</t>
    </r>
  </si>
  <si>
    <t>Shipment &amp; Transportation Information</t>
  </si>
  <si>
    <r>
      <t xml:space="preserve">Parts delivered to Handicare via Sea Container/Lorry </t>
    </r>
    <r>
      <rPr>
        <b/>
        <i/>
        <sz val="16"/>
        <rFont val="Arial"/>
        <family val="2"/>
      </rPr>
      <t>(Y/N)</t>
    </r>
  </si>
  <si>
    <t>Overall Pallet Dimensions
(Fully Loaded H/L/W in millimeters)</t>
  </si>
  <si>
    <t xml:space="preserve">Special Packaging Instructions
</t>
  </si>
  <si>
    <t>Transportaion platform
Skid/Pallet/Crate</t>
  </si>
  <si>
    <r>
      <t xml:space="preserve">Overall Pallet Weight
</t>
    </r>
    <r>
      <rPr>
        <b/>
        <i/>
        <sz val="16"/>
        <rFont val="Arial"/>
        <family val="2"/>
      </rPr>
      <t>(Fully Loaded Kgs)</t>
    </r>
  </si>
  <si>
    <t>Number of Boxes per 
Transportaion platform</t>
  </si>
  <si>
    <t>Pallets Shrink Wrapped</t>
  </si>
  <si>
    <t>Pallet per Container(s)</t>
  </si>
  <si>
    <t>Are Pallets Stackable</t>
  </si>
  <si>
    <r>
      <t xml:space="preserve">Pallet Type
</t>
    </r>
    <r>
      <rPr>
        <b/>
        <i/>
        <sz val="16"/>
        <rFont val="Arial"/>
        <family val="2"/>
      </rPr>
      <t>Wood/Retrunable/Corrugated</t>
    </r>
  </si>
  <si>
    <t>Safe Pallet Stackable Height 
(1, 2 or 3)</t>
  </si>
  <si>
    <t>Review &amp; Sign off</t>
  </si>
  <si>
    <t>Supplier Delegate</t>
  </si>
  <si>
    <t>Signature</t>
  </si>
  <si>
    <t>Date</t>
  </si>
  <si>
    <t>Handicare Supply Chain</t>
  </si>
  <si>
    <t xml:space="preserve">Yes </t>
  </si>
  <si>
    <t>Concept</t>
  </si>
  <si>
    <t>Expendable</t>
  </si>
  <si>
    <t>Inches</t>
  </si>
  <si>
    <t>Final</t>
  </si>
  <si>
    <t>Returnable</t>
  </si>
  <si>
    <t>Metres</t>
  </si>
  <si>
    <t>(PSW) Part Submission Warrant
(PSW）部件提交保证</t>
  </si>
  <si>
    <t>Supplier Name,   
供应商</t>
  </si>
  <si>
    <t>PPAP No:</t>
  </si>
  <si>
    <t>Handicare Part No. 零件号</t>
  </si>
  <si>
    <t>Handicare Part Name: 
零件名称</t>
  </si>
  <si>
    <t>Reason For Submission (Tick the appropriate box)   
提交原因（勾选相应的方框）</t>
  </si>
  <si>
    <t>Part Approval Decision</t>
    <phoneticPr fontId="2" type="noConversion"/>
  </si>
  <si>
    <t xml:space="preserve">  New Product
  新产品</t>
  </si>
  <si>
    <t xml:space="preserve">          Changes to the production process
          生产过程的变化</t>
  </si>
  <si>
    <t xml:space="preserve">    Changes to Tools/Machines and its location
   工具/机器及其位置的变化</t>
  </si>
  <si>
    <t>Approved for supply</t>
    <phoneticPr fontId="2" type="noConversion"/>
  </si>
  <si>
    <t>批准批量生产</t>
    <phoneticPr fontId="2" type="noConversion"/>
  </si>
  <si>
    <t>Interim Approved</t>
    <phoneticPr fontId="2" type="noConversion"/>
  </si>
  <si>
    <t xml:space="preserve"> Changes to part/process
 零件/过程的变化</t>
  </si>
  <si>
    <t xml:space="preserve">          No production for 12 months
          12个月没有生产</t>
  </si>
  <si>
    <t xml:space="preserve">    Changes of sub-suppliers
   供应商变更，次级供应商变更</t>
  </si>
  <si>
    <t xml:space="preserve">    Requested by Handicare
    应Handicare要求</t>
  </si>
  <si>
    <t>临时批准过渡生产</t>
    <phoneticPr fontId="2" type="noConversion"/>
  </si>
  <si>
    <t>Rejected</t>
    <phoneticPr fontId="2" type="noConversion"/>
  </si>
  <si>
    <t>Tooling/ Machinery    工模/机器设备</t>
  </si>
  <si>
    <t>The parts supplied and any further batches supplied will be produced using the following tooling/ machinery
供应的零件和任何进一步供应的批次将使用以下工装模具和机器设备生产</t>
  </si>
  <si>
    <t>Tooling Identification Number(s)
模具识别号</t>
  </si>
  <si>
    <t>Tooling Maintenance Frequency
模具维护频率</t>
  </si>
  <si>
    <t>Production Machine Used &amp; Identification Number(s)
使用的生产机器和标识号</t>
  </si>
  <si>
    <t>Production Machinery Maintenance Frequency
生产机器的维护保养频率</t>
  </si>
  <si>
    <t>In Process Conformance Checking  过程一致性检查</t>
  </si>
  <si>
    <t>The parts supplied and any further batches supplied will be checked for conformity using the following method(s)
供应的零件和任何进一步供应的批次将使用以下方法检查是否符合要求</t>
  </si>
  <si>
    <t>Measuring Instrument Used &amp; Identification Number(s)
使用的测量仪器和识别号</t>
  </si>
  <si>
    <t>Measuring Instrument Calibration Frequency
测量仪器校准频率</t>
  </si>
  <si>
    <t>Checking Aid &amp; Identification Number(s)
检查辅助识别号码</t>
  </si>
  <si>
    <t>Checking Aid Calibration Frequency
检查辅助校准频率</t>
  </si>
  <si>
    <r>
      <t xml:space="preserve">Submission Results </t>
    </r>
    <r>
      <rPr>
        <b/>
        <i/>
        <sz val="20"/>
        <rFont val="Arial"/>
        <family val="2"/>
      </rPr>
      <t>(tick one)</t>
    </r>
    <r>
      <rPr>
        <b/>
        <sz val="20"/>
        <rFont val="Arial"/>
        <family val="2"/>
      </rPr>
      <t xml:space="preserve"> 提交结果 （选择其一）</t>
    </r>
  </si>
  <si>
    <t xml:space="preserve">Level 1 - For components previously approved via Level 3 submission.   Only applies to components with no change to visual attributes, tooling, material, manufacturing equipment or processes, including heat treatment and plating and sub-suppliers. Refer to the Part Approval Request and Requirement (PAR) for the extent of the supporting documentation required to support submission  </t>
  </si>
  <si>
    <t>级别 1 - 对于之前通过级别 3 提交批准的部件, 新的变更不影响产品外观，如工具、材料、制造设备或工艺变更，包括热处理和电镀以及次级供应商变更。请参阅零件批准需求和要求 (PAR)， 明确需要提交的相应文件要求</t>
  </si>
  <si>
    <t xml:space="preserve">Level 2 - Can consist of visual attribute data. e.g. colour, plate coating, painting, graining, surface finishes etc...   Applies electronic or electro-mechanical adherence to stated Handicare drawing test &amp; performance requirements. Refer to the Part Approval Request and Requirement (PAR) for the extent of the supporting documentation required to support submission.  Visual attribute data. Test &amp; performance as defined by Handicare </t>
  </si>
  <si>
    <t>级别 2 - 可以包含外观属性。 例如 颜色、镀层、喷漆、纹理、表面处理等…适用于电子或机电产品相应的 Handicare 图纸测试和性能要求。 请参阅零件批准需求和要求 (PAR)， 明确需要提交的相应文件要求试和性能</t>
  </si>
  <si>
    <t>Level 3 - Can consist of Process Flow plan, Control Plan, Process Capability, AAR (Appearance Report) Packaging Approval, Material certification and review of the suppliers PFMEA and any other requirement as defined by Handicare   Applies electronic or electro-mechanical adherence to stated Handicare drawing test &amp; performance requirements.  Refer to the Part Approval Request and Requirement (PAR) for the extent of the supporting documentation required to support submission.</t>
  </si>
  <si>
    <t>第 3 级 - 可以包括工艺流程计划、控制计划、工艺能力、AAR（外观报告）包装批准、材料认证和供应商 PFMEA 审查以及 Handicare 定义的任何其他要求适用于电子或机电产品应遵守的 Handicare图纸测试和性能要求。 请参阅零件批准需求和要求 (PAR)， 明确需要提交的相应文件要求</t>
  </si>
  <si>
    <t>Declaration   申明</t>
  </si>
  <si>
    <t>The results meet all of the drawing and specification requirements
结果满足所有图纸和规范要求</t>
  </si>
  <si>
    <r>
      <t xml:space="preserve">        YES </t>
    </r>
    <r>
      <rPr>
        <b/>
        <sz val="20"/>
        <rFont val="Arial"/>
        <family val="2"/>
      </rPr>
      <t xml:space="preserve"> /</t>
    </r>
    <r>
      <rPr>
        <b/>
        <sz val="16"/>
        <rFont val="Arial"/>
        <family val="2"/>
      </rPr>
      <t xml:space="preserve">       NO</t>
    </r>
  </si>
  <si>
    <t>(if NO please explain reason)
（如果否，请说明原因）</t>
  </si>
  <si>
    <r>
      <t xml:space="preserve">I hereby certify that this batch is representative of future parts that will be made/ verified by the process detailed in this PPAP submission. </t>
    </r>
    <r>
      <rPr>
        <b/>
        <sz val="16"/>
        <rFont val="Arial"/>
        <family val="2"/>
      </rPr>
      <t xml:space="preserve">Therefore </t>
    </r>
    <r>
      <rPr>
        <b/>
        <u/>
        <sz val="16"/>
        <rFont val="Arial"/>
        <family val="2"/>
      </rPr>
      <t>NO TOOLING</t>
    </r>
    <r>
      <rPr>
        <b/>
        <sz val="16"/>
        <rFont val="Arial"/>
        <family val="2"/>
      </rPr>
      <t xml:space="preserve"> or </t>
    </r>
    <r>
      <rPr>
        <b/>
        <u/>
        <sz val="16"/>
        <rFont val="Arial"/>
        <family val="2"/>
      </rPr>
      <t>PROCESS</t>
    </r>
    <r>
      <rPr>
        <b/>
        <sz val="16"/>
        <rFont val="Arial"/>
        <family val="2"/>
      </rPr>
      <t xml:space="preserve"> changes will take place without first seeking prior permission via the approval process set by Handicare.
</t>
    </r>
    <r>
      <rPr>
        <sz val="16"/>
        <rFont val="Arial"/>
        <family val="2"/>
      </rPr>
      <t xml:space="preserve">
我特此证明，此批次代表后续产品将按照该认可的 PPAP工艺流程生产检验。 因此，未按Handicare规定的批准程序事先征得许可，不得更改任何工具或流程。</t>
    </r>
  </si>
  <si>
    <t>Supplier Sign-Off  供应商签字</t>
  </si>
  <si>
    <t>Print Name:-
打印名字</t>
  </si>
  <si>
    <t>Sign:-
签字</t>
  </si>
  <si>
    <t>Date:-
日期</t>
  </si>
  <si>
    <r>
      <t xml:space="preserve">Title:-
</t>
    </r>
    <r>
      <rPr>
        <b/>
        <sz val="14"/>
        <color theme="1"/>
        <rFont val="Calibri"/>
        <family val="2"/>
        <scheme val="minor"/>
      </rPr>
      <t xml:space="preserve"> 职能</t>
    </r>
  </si>
  <si>
    <t>Contact Number:-
联系电话</t>
  </si>
  <si>
    <t>E-mail Address:-
工作邮箱</t>
  </si>
  <si>
    <t>Handicare Sign Off</t>
  </si>
  <si>
    <r>
      <rPr>
        <b/>
        <u/>
        <sz val="18"/>
        <rFont val="Arial"/>
        <family val="2"/>
      </rPr>
      <t>Production</t>
    </r>
    <r>
      <rPr>
        <b/>
        <sz val="18"/>
        <rFont val="Arial"/>
        <family val="2"/>
      </rPr>
      <t xml:space="preserve"> Approval Status</t>
    </r>
  </si>
  <si>
    <t>Approver Name:</t>
  </si>
  <si>
    <t>Sign:</t>
  </si>
  <si>
    <t>Reason (if rejected):</t>
  </si>
  <si>
    <t>Date:</t>
    <phoneticPr fontId="2" type="noConversion"/>
  </si>
  <si>
    <r>
      <rPr>
        <b/>
        <u/>
        <sz val="18"/>
        <rFont val="Arial"/>
        <family val="2"/>
      </rPr>
      <t>Group Purchasing</t>
    </r>
    <r>
      <rPr>
        <b/>
        <sz val="18"/>
        <rFont val="Arial"/>
        <family val="2"/>
      </rPr>
      <t xml:space="preserve"> Approval Status</t>
    </r>
  </si>
  <si>
    <r>
      <rPr>
        <b/>
        <u/>
        <sz val="18"/>
        <rFont val="Arial"/>
        <family val="2"/>
      </rPr>
      <t>Quality</t>
    </r>
    <r>
      <rPr>
        <b/>
        <sz val="18"/>
        <rFont val="Arial"/>
        <family val="2"/>
      </rPr>
      <t xml:space="preserve"> Approval Status</t>
    </r>
  </si>
  <si>
    <t>GAUGE R&amp;R ASSESSMENT TOOL</t>
  </si>
  <si>
    <t>DATE</t>
  </si>
  <si>
    <t>PART No.</t>
  </si>
  <si>
    <t>AA27919</t>
  </si>
  <si>
    <t>PART DESCRIPTION</t>
  </si>
  <si>
    <t>Bracket</t>
  </si>
  <si>
    <t>FEATURE TYPE</t>
  </si>
  <si>
    <t>Length</t>
  </si>
  <si>
    <t>GAUGE NAME</t>
  </si>
  <si>
    <t>Tesa</t>
  </si>
  <si>
    <t>GAUGE TYPE</t>
  </si>
  <si>
    <t>Height Gauge</t>
  </si>
  <si>
    <t>GAUGE No.</t>
  </si>
  <si>
    <t>TRIALS</t>
  </si>
  <si>
    <t>No.         PARTS</t>
  </si>
  <si>
    <t>No. Of      APPRAISERS</t>
  </si>
  <si>
    <t>CALIBRATION DUE DATE</t>
  </si>
  <si>
    <t>LOWER LIMIT</t>
  </si>
  <si>
    <t>UPPER LIMIT</t>
  </si>
  <si>
    <t>TRIAL</t>
  </si>
  <si>
    <t>A</t>
  </si>
  <si>
    <t>B</t>
  </si>
  <si>
    <t>C</t>
  </si>
  <si>
    <t>AVERAGE</t>
  </si>
  <si>
    <t>RANGE</t>
  </si>
  <si>
    <t>PART AVERAGE</t>
  </si>
  <si>
    <t>Xa</t>
  </si>
  <si>
    <t>Xb</t>
  </si>
  <si>
    <t>Xc</t>
  </si>
  <si>
    <t>Ra</t>
  </si>
  <si>
    <t>Rb</t>
  </si>
  <si>
    <t>Rc</t>
  </si>
  <si>
    <t>X =</t>
  </si>
  <si>
    <t>Rp =</t>
  </si>
  <si>
    <t>R = (Ra+Rb+Rc)/(NUMBER OF APPRAISERS)</t>
  </si>
  <si>
    <t>R =</t>
  </si>
  <si>
    <r>
      <t>X</t>
    </r>
    <r>
      <rPr>
        <sz val="10"/>
        <rFont val="Arial"/>
        <family val="2"/>
      </rPr>
      <t>DIFF</t>
    </r>
    <r>
      <rPr>
        <sz val="14"/>
        <rFont val="Arial"/>
        <family val="2"/>
      </rPr>
      <t xml:space="preserve"> = (Max X - Min X)</t>
    </r>
  </si>
  <si>
    <r>
      <t>X</t>
    </r>
    <r>
      <rPr>
        <sz val="10"/>
        <rFont val="Arial"/>
        <family val="2"/>
      </rPr>
      <t xml:space="preserve">DIFF </t>
    </r>
    <r>
      <rPr>
        <sz val="14"/>
        <rFont val="Arial"/>
        <family val="2"/>
      </rPr>
      <t>=</t>
    </r>
  </si>
  <si>
    <r>
      <t>UCL</t>
    </r>
    <r>
      <rPr>
        <sz val="10"/>
        <rFont val="Arial"/>
        <family val="2"/>
      </rPr>
      <t>R</t>
    </r>
    <r>
      <rPr>
        <sz val="14"/>
        <rFont val="Arial"/>
        <family val="2"/>
      </rPr>
      <t xml:space="preserve"> = R x D</t>
    </r>
    <r>
      <rPr>
        <sz val="10"/>
        <rFont val="Arial"/>
        <family val="2"/>
      </rPr>
      <t>4</t>
    </r>
    <r>
      <rPr>
        <sz val="14"/>
        <rFont val="Arial"/>
        <family val="2"/>
      </rPr>
      <t xml:space="preserve"> </t>
    </r>
  </si>
  <si>
    <r>
      <t>D</t>
    </r>
    <r>
      <rPr>
        <sz val="10"/>
        <rFont val="Arial"/>
        <family val="2"/>
      </rPr>
      <t xml:space="preserve">4 </t>
    </r>
    <r>
      <rPr>
        <sz val="14"/>
        <rFont val="Arial"/>
        <family val="2"/>
      </rPr>
      <t>=</t>
    </r>
    <r>
      <rPr>
        <sz val="10"/>
        <rFont val="Arial"/>
        <family val="2"/>
      </rPr>
      <t xml:space="preserve"> 3.27 FOR 2 TRIALS &amp; 2.58 FOR 3 TRIALS</t>
    </r>
  </si>
  <si>
    <r>
      <t>UCL</t>
    </r>
    <r>
      <rPr>
        <sz val="10"/>
        <rFont val="Arial"/>
        <family val="2"/>
      </rPr>
      <t>R</t>
    </r>
    <r>
      <rPr>
        <sz val="14"/>
        <rFont val="Arial"/>
        <family val="2"/>
      </rPr>
      <t xml:space="preserve"> =</t>
    </r>
  </si>
  <si>
    <t>Comments</t>
  </si>
  <si>
    <t>Internal Diameter</t>
  </si>
  <si>
    <t>Chamfers</t>
  </si>
  <si>
    <t>Drilled/Reamed Holes (Including Counter-bores)</t>
  </si>
  <si>
    <t>Ouside Diameters</t>
  </si>
  <si>
    <t>Length/Depth</t>
  </si>
  <si>
    <t>Web and Wall Thickness</t>
  </si>
  <si>
    <t>Ouside DiametersMetric  0.010-0.050 - Imperial 0.0004-0.002&gt;0.8Ra (32µins)</t>
  </si>
  <si>
    <t>Metric</t>
  </si>
  <si>
    <t>Imperial</t>
  </si>
  <si>
    <t>Feature</t>
  </si>
  <si>
    <t>Tolerance</t>
  </si>
  <si>
    <t>Surface Finish</t>
  </si>
  <si>
    <t>Metrology</t>
  </si>
  <si>
    <t>Concatenate Tolerances</t>
  </si>
  <si>
    <t>Select From List</t>
  </si>
  <si>
    <t>Auto Population</t>
  </si>
  <si>
    <t>GAUGE REPEATABILITY AND REPRODUCIBILITY DATA SHEET</t>
  </si>
  <si>
    <t>VARIABLE DATA RESULTS</t>
  </si>
  <si>
    <t>Part Number</t>
  </si>
  <si>
    <t>Gauge Name</t>
  </si>
  <si>
    <t>Appraiser A</t>
  </si>
  <si>
    <t>Gauge Number</t>
  </si>
  <si>
    <t>Appraiser B</t>
  </si>
  <si>
    <t>Characteristic</t>
  </si>
  <si>
    <t>Specification</t>
  </si>
  <si>
    <t>Gauge Type</t>
  </si>
  <si>
    <t>Appraiser C</t>
  </si>
  <si>
    <t>Characteristic Classification</t>
  </si>
  <si>
    <t>Trials</t>
  </si>
  <si>
    <t>Parts</t>
  </si>
  <si>
    <t>Appraisers</t>
  </si>
  <si>
    <t>Date Performed</t>
  </si>
  <si>
    <t>APPRAISER/</t>
  </si>
  <si>
    <t>PART</t>
  </si>
  <si>
    <t>Measurement Unit Analysis</t>
  </si>
  <si>
    <t>% Tolerance (Tol)</t>
  </si>
  <si>
    <t>TRIAL #</t>
  </si>
  <si>
    <t xml:space="preserve">  Repeatability - Equipment Variation (EV)</t>
  </si>
  <si>
    <t>1.  A</t>
  </si>
  <si>
    <t>EV</t>
  </si>
  <si>
    <t>=</t>
  </si>
  <si>
    <r>
      <t>R</t>
    </r>
    <r>
      <rPr>
        <sz val="10"/>
        <rFont val="Arial"/>
        <family val="2"/>
      </rPr>
      <t xml:space="preserve">  x  K</t>
    </r>
    <r>
      <rPr>
        <vertAlign val="subscript"/>
        <sz val="10"/>
        <rFont val="Arial"/>
        <family val="2"/>
      </rPr>
      <t>1</t>
    </r>
  </si>
  <si>
    <t>K1</t>
  </si>
  <si>
    <t>% EV</t>
  </si>
  <si>
    <t>100 (EV/Tol)</t>
  </si>
  <si>
    <t>AVE</t>
  </si>
  <si>
    <r>
      <t>x</t>
    </r>
    <r>
      <rPr>
        <vertAlign val="subscript"/>
        <sz val="10"/>
        <rFont val="Arial"/>
        <family val="2"/>
      </rPr>
      <t>a</t>
    </r>
    <r>
      <rPr>
        <sz val="10"/>
        <rFont val="Arial"/>
        <family val="2"/>
      </rPr>
      <t>=</t>
    </r>
  </si>
  <si>
    <t xml:space="preserve">  Reproducibility - Appraiser Variation (AV)</t>
  </si>
  <si>
    <t>R</t>
  </si>
  <si>
    <r>
      <t>r</t>
    </r>
    <r>
      <rPr>
        <vertAlign val="subscript"/>
        <sz val="10"/>
        <rFont val="Arial"/>
        <family val="2"/>
      </rPr>
      <t>a</t>
    </r>
    <r>
      <rPr>
        <sz val="10"/>
        <rFont val="Arial"/>
        <family val="2"/>
      </rPr>
      <t>=</t>
    </r>
  </si>
  <si>
    <t>AV</t>
  </si>
  <si>
    <r>
      <t>{(</t>
    </r>
    <r>
      <rPr>
        <sz val="12"/>
        <rFont val="Statistical Symbols"/>
      </rPr>
      <t>x</t>
    </r>
    <r>
      <rPr>
        <vertAlign val="subscript"/>
        <sz val="10"/>
        <rFont val="Arial"/>
        <family val="2"/>
      </rPr>
      <t>DIFF</t>
    </r>
    <r>
      <rPr>
        <sz val="10"/>
        <rFont val="Arial"/>
        <family val="2"/>
      </rPr>
      <t xml:space="preserve"> x K</t>
    </r>
    <r>
      <rPr>
        <vertAlign val="subscript"/>
        <sz val="10"/>
        <rFont val="Arial"/>
        <family val="2"/>
      </rPr>
      <t>2</t>
    </r>
    <r>
      <rPr>
        <sz val="10"/>
        <rFont val="Arial"/>
        <family val="2"/>
      </rPr>
      <t>)</t>
    </r>
    <r>
      <rPr>
        <vertAlign val="superscript"/>
        <sz val="10"/>
        <rFont val="Arial"/>
        <family val="2"/>
      </rPr>
      <t>2</t>
    </r>
    <r>
      <rPr>
        <sz val="10"/>
        <rFont val="Arial"/>
        <family val="2"/>
      </rPr>
      <t xml:space="preserve"> - (EV</t>
    </r>
    <r>
      <rPr>
        <vertAlign val="superscript"/>
        <sz val="10"/>
        <rFont val="Arial"/>
        <family val="2"/>
      </rPr>
      <t>2</t>
    </r>
    <r>
      <rPr>
        <sz val="10"/>
        <rFont val="Arial"/>
        <family val="2"/>
      </rPr>
      <t>/nr)}</t>
    </r>
    <r>
      <rPr>
        <vertAlign val="superscript"/>
        <sz val="10"/>
        <rFont val="Arial"/>
        <family val="2"/>
      </rPr>
      <t>1/2</t>
    </r>
  </si>
  <si>
    <t>% AV</t>
  </si>
  <si>
    <t>100 (AV/Tol)</t>
  </si>
  <si>
    <t>6.  B</t>
  </si>
  <si>
    <r>
      <t>x</t>
    </r>
    <r>
      <rPr>
        <vertAlign val="subscript"/>
        <sz val="10"/>
        <rFont val="Arial"/>
        <family val="2"/>
      </rPr>
      <t>b</t>
    </r>
    <r>
      <rPr>
        <sz val="10"/>
        <rFont val="Arial"/>
        <family val="2"/>
      </rPr>
      <t>=</t>
    </r>
  </si>
  <si>
    <t xml:space="preserve">           n = parts        r = trials</t>
  </si>
  <si>
    <r>
      <t>K</t>
    </r>
    <r>
      <rPr>
        <vertAlign val="subscript"/>
        <sz val="10"/>
        <rFont val="Arial"/>
        <family val="2"/>
      </rPr>
      <t>2</t>
    </r>
  </si>
  <si>
    <r>
      <t>r</t>
    </r>
    <r>
      <rPr>
        <vertAlign val="subscript"/>
        <sz val="10"/>
        <rFont val="Arial"/>
        <family val="2"/>
      </rPr>
      <t>b</t>
    </r>
    <r>
      <rPr>
        <sz val="10"/>
        <rFont val="Arial"/>
        <family val="2"/>
      </rPr>
      <t>=</t>
    </r>
  </si>
  <si>
    <t xml:space="preserve">  Repeatability &amp; Reproducibility (GRR)</t>
  </si>
  <si>
    <t>% GRR</t>
  </si>
  <si>
    <t>100 (GRR/Tol)</t>
  </si>
  <si>
    <t>11.  C</t>
  </si>
  <si>
    <t>GRR</t>
  </si>
  <si>
    <r>
      <t>{(EV</t>
    </r>
    <r>
      <rPr>
        <vertAlign val="superscript"/>
        <sz val="10"/>
        <rFont val="Arial"/>
        <family val="2"/>
      </rPr>
      <t>2</t>
    </r>
    <r>
      <rPr>
        <sz val="10"/>
        <rFont val="Arial"/>
        <family val="2"/>
      </rPr>
      <t xml:space="preserve"> + AV</t>
    </r>
    <r>
      <rPr>
        <vertAlign val="superscript"/>
        <sz val="10"/>
        <rFont val="Arial"/>
        <family val="2"/>
      </rPr>
      <t>2</t>
    </r>
    <r>
      <rPr>
        <sz val="10"/>
        <rFont val="Arial"/>
        <family val="2"/>
      </rPr>
      <t>)}</t>
    </r>
    <r>
      <rPr>
        <vertAlign val="superscript"/>
        <sz val="10"/>
        <rFont val="Arial"/>
        <family val="2"/>
      </rPr>
      <t>1/2</t>
    </r>
  </si>
  <si>
    <r>
      <t>K</t>
    </r>
    <r>
      <rPr>
        <b/>
        <vertAlign val="subscript"/>
        <sz val="10"/>
        <rFont val="Arial"/>
        <family val="2"/>
      </rPr>
      <t>3</t>
    </r>
  </si>
  <si>
    <r>
      <t>x</t>
    </r>
    <r>
      <rPr>
        <vertAlign val="subscript"/>
        <sz val="10"/>
        <rFont val="Arial"/>
        <family val="2"/>
      </rPr>
      <t>c</t>
    </r>
    <r>
      <rPr>
        <sz val="10"/>
        <rFont val="Arial"/>
        <family val="2"/>
      </rPr>
      <t>=</t>
    </r>
  </si>
  <si>
    <t xml:space="preserve">  Part Variation (PV)</t>
  </si>
  <si>
    <r>
      <t>r</t>
    </r>
    <r>
      <rPr>
        <vertAlign val="subscript"/>
        <sz val="10"/>
        <rFont val="Arial"/>
        <family val="2"/>
      </rPr>
      <t>c</t>
    </r>
    <r>
      <rPr>
        <sz val="10"/>
        <rFont val="Arial"/>
        <family val="2"/>
      </rPr>
      <t>=</t>
    </r>
  </si>
  <si>
    <t>PV</t>
  </si>
  <si>
    <r>
      <t>R</t>
    </r>
    <r>
      <rPr>
        <vertAlign val="subscript"/>
        <sz val="10"/>
        <rFont val="Arial"/>
        <family val="2"/>
      </rPr>
      <t>P</t>
    </r>
    <r>
      <rPr>
        <sz val="10"/>
        <rFont val="Arial"/>
        <family val="2"/>
      </rPr>
      <t xml:space="preserve"> x K</t>
    </r>
    <r>
      <rPr>
        <vertAlign val="subscript"/>
        <sz val="10"/>
        <rFont val="Arial"/>
        <family val="2"/>
      </rPr>
      <t>3</t>
    </r>
  </si>
  <si>
    <t>% PV</t>
  </si>
  <si>
    <t>100 (PV/Tol)</t>
  </si>
  <si>
    <t xml:space="preserve">16. PART </t>
  </si>
  <si>
    <r>
      <t>X</t>
    </r>
    <r>
      <rPr>
        <sz val="10"/>
        <rFont val="Arial"/>
        <family val="2"/>
      </rPr>
      <t>=</t>
    </r>
  </si>
  <si>
    <t xml:space="preserve">   AVERAGE</t>
  </si>
  <si>
    <r>
      <t>R</t>
    </r>
    <r>
      <rPr>
        <vertAlign val="subscript"/>
        <sz val="10"/>
        <rFont val="Arial"/>
        <family val="2"/>
      </rPr>
      <t>p</t>
    </r>
    <r>
      <rPr>
        <sz val="10"/>
        <rFont val="Arial"/>
        <family val="2"/>
      </rPr>
      <t>=</t>
    </r>
  </si>
  <si>
    <r>
      <t>(</t>
    </r>
    <r>
      <rPr>
        <sz val="12"/>
        <rFont val="Statistical Symbols"/>
      </rPr>
      <t>r</t>
    </r>
    <r>
      <rPr>
        <vertAlign val="subscript"/>
        <sz val="10"/>
        <rFont val="Arial"/>
        <family val="2"/>
      </rPr>
      <t>a</t>
    </r>
    <r>
      <rPr>
        <sz val="10"/>
        <rFont val="Arial"/>
        <family val="2"/>
      </rPr>
      <t xml:space="preserve"> + </t>
    </r>
    <r>
      <rPr>
        <sz val="12"/>
        <rFont val="Statistical Symbols"/>
      </rPr>
      <t>r</t>
    </r>
    <r>
      <rPr>
        <vertAlign val="subscript"/>
        <sz val="10"/>
        <rFont val="Arial"/>
        <family val="2"/>
      </rPr>
      <t>b</t>
    </r>
    <r>
      <rPr>
        <sz val="10"/>
        <rFont val="Arial"/>
        <family val="2"/>
      </rPr>
      <t xml:space="preserve"> + </t>
    </r>
    <r>
      <rPr>
        <sz val="12"/>
        <rFont val="Statistical Symbols"/>
      </rPr>
      <t>r</t>
    </r>
    <r>
      <rPr>
        <vertAlign val="subscript"/>
        <sz val="10"/>
        <rFont val="Arial"/>
        <family val="2"/>
      </rPr>
      <t>c</t>
    </r>
    <r>
      <rPr>
        <sz val="10"/>
        <rFont val="Arial"/>
        <family val="2"/>
      </rPr>
      <t>) / (# OF APPRAISERS) =</t>
    </r>
  </si>
  <si>
    <r>
      <t>R</t>
    </r>
    <r>
      <rPr>
        <sz val="10"/>
        <rFont val="Arial"/>
        <family val="2"/>
      </rPr>
      <t>=</t>
    </r>
  </si>
  <si>
    <t xml:space="preserve">  Tolerance (Tol)</t>
  </si>
  <si>
    <r>
      <t>x</t>
    </r>
    <r>
      <rPr>
        <vertAlign val="subscript"/>
        <sz val="10"/>
        <rFont val="Arial"/>
        <family val="2"/>
      </rPr>
      <t>DIFF</t>
    </r>
    <r>
      <rPr>
        <sz val="10"/>
        <rFont val="Arial"/>
        <family val="2"/>
      </rPr>
      <t xml:space="preserve"> = (Max </t>
    </r>
    <r>
      <rPr>
        <sz val="12"/>
        <rFont val="Statistical Symbols"/>
      </rPr>
      <t>x</t>
    </r>
    <r>
      <rPr>
        <sz val="10"/>
        <rFont val="Arial"/>
        <family val="2"/>
      </rPr>
      <t xml:space="preserve"> - Min </t>
    </r>
    <r>
      <rPr>
        <sz val="12"/>
        <rFont val="Statistical Symbols"/>
      </rPr>
      <t>x</t>
    </r>
    <r>
      <rPr>
        <sz val="10"/>
        <rFont val="Arial"/>
        <family val="2"/>
      </rPr>
      <t>) =</t>
    </r>
  </si>
  <si>
    <r>
      <t>x</t>
    </r>
    <r>
      <rPr>
        <vertAlign val="subscript"/>
        <sz val="10"/>
        <rFont val="Arial"/>
        <family val="2"/>
      </rPr>
      <t>DIFF</t>
    </r>
    <r>
      <rPr>
        <sz val="10"/>
        <rFont val="Arial"/>
        <family val="2"/>
      </rPr>
      <t>=</t>
    </r>
  </si>
  <si>
    <t>Tol</t>
  </si>
  <si>
    <t>Upper - Lower / 6</t>
  </si>
  <si>
    <t>ndc</t>
  </si>
  <si>
    <t>1.41(PV/GRR)</t>
  </si>
  <si>
    <r>
      <t>* UCL</t>
    </r>
    <r>
      <rPr>
        <vertAlign val="subscript"/>
        <sz val="10"/>
        <rFont val="Arial"/>
        <family val="2"/>
      </rPr>
      <t>R</t>
    </r>
    <r>
      <rPr>
        <sz val="10"/>
        <rFont val="Arial"/>
        <family val="2"/>
      </rPr>
      <t xml:space="preserve"> =</t>
    </r>
    <r>
      <rPr>
        <sz val="12"/>
        <rFont val="Arial"/>
        <family val="2"/>
      </rPr>
      <t xml:space="preserve"> </t>
    </r>
    <r>
      <rPr>
        <sz val="12"/>
        <rFont val="Statistical Symbols"/>
      </rPr>
      <t>R</t>
    </r>
    <r>
      <rPr>
        <sz val="10"/>
        <rFont val="Arial"/>
        <family val="2"/>
      </rPr>
      <t xml:space="preserve"> x D</t>
    </r>
    <r>
      <rPr>
        <vertAlign val="subscript"/>
        <sz val="10"/>
        <rFont val="Arial"/>
        <family val="2"/>
      </rPr>
      <t>4</t>
    </r>
    <r>
      <rPr>
        <sz val="10"/>
        <rFont val="Arial"/>
        <family val="2"/>
      </rPr>
      <t xml:space="preserve"> =</t>
    </r>
  </si>
  <si>
    <r>
      <t>UCL</t>
    </r>
    <r>
      <rPr>
        <vertAlign val="subscript"/>
        <sz val="10"/>
        <rFont val="Arial"/>
        <family val="2"/>
      </rPr>
      <t>R</t>
    </r>
    <r>
      <rPr>
        <sz val="10"/>
        <rFont val="Arial"/>
        <family val="2"/>
      </rPr>
      <t>=</t>
    </r>
  </si>
  <si>
    <r>
      <t>* D</t>
    </r>
    <r>
      <rPr>
        <vertAlign val="subscript"/>
        <sz val="8"/>
        <rFont val="Arial"/>
        <family val="2"/>
      </rPr>
      <t>4</t>
    </r>
    <r>
      <rPr>
        <sz val="8"/>
        <rFont val="Arial"/>
        <family val="2"/>
      </rPr>
      <t xml:space="preserve"> =3.27 for 2 trials and 2.58 for 3 trials.  </t>
    </r>
    <r>
      <rPr>
        <sz val="8"/>
        <rFont val="Arial"/>
        <family val="2"/>
      </rPr>
      <t>UCL</t>
    </r>
    <r>
      <rPr>
        <vertAlign val="subscript"/>
        <sz val="8"/>
        <rFont val="Arial"/>
        <family val="2"/>
      </rPr>
      <t>R</t>
    </r>
    <r>
      <rPr>
        <sz val="8"/>
        <rFont val="Arial"/>
        <family val="2"/>
      </rPr>
      <t xml:space="preserve"> represents the limit of individual R's.  Circle those that are</t>
    </r>
  </si>
  <si>
    <t>beyond this limit.  Identify the cause and correct.  Repeat these readings using the same appraiser and unit as originally used or</t>
  </si>
  <si>
    <r>
      <t xml:space="preserve">discard values and re-average and recompute </t>
    </r>
    <r>
      <rPr>
        <sz val="10"/>
        <rFont val="Statistical Symbols"/>
      </rPr>
      <t>R</t>
    </r>
    <r>
      <rPr>
        <sz val="8"/>
        <rFont val="Arial"/>
        <family val="2"/>
      </rPr>
      <t xml:space="preserve"> and the limiting value from the remaining observations.</t>
    </r>
  </si>
  <si>
    <t>Notes:</t>
  </si>
  <si>
    <t>GAGE REPEATABILITY AND REPRODUCIBILITY DATA SHEET</t>
  </si>
  <si>
    <t>GRAPHICAL ANALYSIS</t>
  </si>
  <si>
    <t>Gage Name</t>
  </si>
  <si>
    <t>Part Name</t>
  </si>
  <si>
    <t>Gage Number</t>
  </si>
  <si>
    <t>Gage Type</t>
  </si>
  <si>
    <t xml:space="preserve">     AVE ( Xp )</t>
  </si>
  <si>
    <t>Note:</t>
  </si>
  <si>
    <t>The REFERENCE VALUE can be substituted for PART AVE to generate graphs indication true bias.</t>
  </si>
  <si>
    <t>Supporting line</t>
  </si>
  <si>
    <t>Upper Spec</t>
  </si>
  <si>
    <t>Lower Spec</t>
  </si>
  <si>
    <t>Rucl</t>
  </si>
  <si>
    <t>Analysis:</t>
  </si>
  <si>
    <t>Supporting Data</t>
  </si>
  <si>
    <t>Appr A</t>
  </si>
  <si>
    <t>Appr B</t>
  </si>
  <si>
    <t>Appr C</t>
  </si>
  <si>
    <t>Range</t>
  </si>
  <si>
    <t>UCL B</t>
  </si>
  <si>
    <t>LCL B</t>
  </si>
  <si>
    <t>UCL C</t>
  </si>
  <si>
    <t>LCL C</t>
  </si>
  <si>
    <t>Rucl B</t>
  </si>
  <si>
    <t>Rucl C</t>
  </si>
  <si>
    <t>Part 1</t>
  </si>
  <si>
    <t>Part 2</t>
  </si>
  <si>
    <t>Part 3</t>
  </si>
  <si>
    <t>Part 4</t>
  </si>
  <si>
    <t>Part 5</t>
  </si>
  <si>
    <t>A1</t>
  </si>
  <si>
    <t>A2</t>
  </si>
  <si>
    <t>A3</t>
  </si>
  <si>
    <t>B1</t>
  </si>
  <si>
    <t>B2</t>
  </si>
  <si>
    <t>B3</t>
  </si>
  <si>
    <t>C1</t>
  </si>
  <si>
    <t>C2</t>
  </si>
  <si>
    <t>C3</t>
  </si>
  <si>
    <t>A Value</t>
  </si>
  <si>
    <t>B Value</t>
  </si>
  <si>
    <t>C Value</t>
  </si>
  <si>
    <t>Part 6</t>
  </si>
  <si>
    <t>Part 7</t>
  </si>
  <si>
    <t>Part 8</t>
  </si>
  <si>
    <t>Part 9</t>
  </si>
  <si>
    <t>Part 10</t>
  </si>
  <si>
    <t>+</t>
  </si>
  <si>
    <t>-</t>
  </si>
  <si>
    <t>supporting data</t>
  </si>
  <si>
    <t>divisions</t>
  </si>
  <si>
    <t>Count</t>
  </si>
  <si>
    <t>d2 values</t>
  </si>
  <si>
    <t>subgroup size (m)</t>
  </si>
  <si>
    <t>number of subgroups (g)</t>
  </si>
  <si>
    <t>&gt;15</t>
  </si>
  <si>
    <t>Duncan A. J (1986), Quality Control and Industrial Statistics Appendix D3</t>
  </si>
  <si>
    <t>Gage R&amp;R Study - Average and Range Method</t>
  </si>
  <si>
    <t>More on GR&amp;R:</t>
  </si>
  <si>
    <t>www.dmaictools.com/measure/grr</t>
  </si>
  <si>
    <t>Part #/Name:</t>
  </si>
  <si>
    <t>Machined Part</t>
  </si>
  <si>
    <t>Gage #/Name:</t>
  </si>
  <si>
    <t>Feature Name:</t>
  </si>
  <si>
    <t>True position of hole a to hole b</t>
  </si>
  <si>
    <t>Study Date:</t>
  </si>
  <si>
    <t>Target Value:</t>
  </si>
  <si>
    <t>Completed by:</t>
  </si>
  <si>
    <t>Feature Tolerance</t>
  </si>
  <si>
    <t>Number of Appraisers</t>
  </si>
  <si>
    <t>Important values - make sure these are correct for your study</t>
  </si>
  <si>
    <t>Number of Parts</t>
  </si>
  <si>
    <t>Trials Per Part</t>
  </si>
  <si>
    <t xml:space="preserve">  (1)  all calculations in this workbook have been validated against published standards, using 10 parts and 3 operators</t>
  </si>
  <si>
    <t xml:space="preserve">  (2)  by downloading and using this spreadsheet, the user assumes full responsibility for validating GR&amp;R results and making decisions based on the data</t>
  </si>
  <si>
    <t xml:space="preserve">  (3)  Equipment Variation and Appraiser Variation estimated at 5.15 sigma (industry standard)</t>
  </si>
  <si>
    <t>Appraiser Name</t>
  </si>
  <si>
    <t>Trial #</t>
  </si>
  <si>
    <t>Part</t>
  </si>
  <si>
    <t>Average</t>
  </si>
  <si>
    <t>James</t>
  </si>
  <si>
    <t>(overall average - first operator)</t>
  </si>
  <si>
    <t>(average range - first operator)</t>
  </si>
  <si>
    <t>William</t>
  </si>
  <si>
    <t>(overall average - second operator)</t>
  </si>
  <si>
    <t>(average range - second operator)</t>
  </si>
  <si>
    <t>Michael</t>
  </si>
  <si>
    <t>(overall average - third operator)</t>
  </si>
  <si>
    <t>(average range - third operator)</t>
  </si>
  <si>
    <t>Part Average</t>
  </si>
  <si>
    <t>(overall part average)</t>
  </si>
  <si>
    <t>(range of overall part averages)</t>
  </si>
  <si>
    <t>(average range)</t>
  </si>
  <si>
    <t>(maximum average appraiser difference)</t>
  </si>
  <si>
    <t>Results:</t>
  </si>
  <si>
    <t>Reference Values for Calculations</t>
  </si>
  <si>
    <t>Value</t>
  </si>
  <si>
    <t>% of Tolerance</t>
  </si>
  <si>
    <t># of trials</t>
  </si>
  <si>
    <t># of parts</t>
  </si>
  <si>
    <t># of appr</t>
  </si>
  <si>
    <t>m (EV)</t>
  </si>
  <si>
    <t>g (EV)</t>
  </si>
  <si>
    <t>d2 EV</t>
  </si>
  <si>
    <t>d2 AV</t>
  </si>
  <si>
    <t>K2</t>
  </si>
  <si>
    <t>Repeatability:  Equipment Variation (EV)</t>
  </si>
  <si>
    <t>Reproducibility:  Appraiser Variation (AV)</t>
  </si>
  <si>
    <t>Overall GR&amp;R:</t>
  </si>
  <si>
    <t>(as a rule, 10% or less is acceptable, 10% to 20% is marginal, over 20% is unacceptable)</t>
  </si>
  <si>
    <t>Checking Aids  检查辅助工具</t>
  </si>
  <si>
    <t>~Insert images of tool tags and checking aids in the space below</t>
  </si>
  <si>
    <t>Supplier Name,  
供应商：</t>
  </si>
  <si>
    <t>Date,, 日期:</t>
  </si>
  <si>
    <t>Qualified Laboratory Certification  合格实验室认证</t>
  </si>
  <si>
    <t>~Insert images/copies of qualified laboratory certification in the space below</t>
  </si>
  <si>
    <t>Revision</t>
  </si>
  <si>
    <t>Description of Change</t>
  </si>
  <si>
    <t>DCR #</t>
  </si>
  <si>
    <t>Initial release</t>
  </si>
  <si>
    <t>MSA and Capability Study documents updated</t>
  </si>
  <si>
    <t>Signature boxes rationalised</t>
  </si>
  <si>
    <t>Rejection comments    拒绝评论</t>
  </si>
  <si>
    <t>Accept Date.  日期</t>
  </si>
  <si>
    <t xml:space="preserve">Rejection date    拒绝日期 </t>
  </si>
  <si>
    <t>Andrew Loffman</t>
  </si>
  <si>
    <t xml:space="preserve">Add the reason for the rejection in here </t>
  </si>
  <si>
    <t>Elon</t>
  </si>
  <si>
    <t>Taha</t>
  </si>
  <si>
    <t>FAI sign off boxes improved controls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</si>
</sst>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0.000"/>
    <numFmt numFmtId="165" formatCode="0_);[Red]\(0\)"/>
    <numFmt numFmtId="166" formatCode="0.00_ "/>
    <numFmt numFmtId="167" formatCode="0.000_ "/>
    <numFmt numFmtId="168" formatCode="0.000_);[Red]\(0.000\)"/>
    <numFmt numFmtId="169" formatCode="_ * #,##0.00_ ;_ * \-#,##0.00_ ;_ * &quot;-&quot;??_ ;_ @_ "/>
    <numFmt numFmtId="170" formatCode="#,##0_ "/>
    <numFmt numFmtId="171" formatCode="0.00_);[Red]\(0.00\)"/>
    <numFmt numFmtId="172" formatCode="0.0_);[Red]\(0.0\)"/>
    <numFmt numFmtId="173" formatCode="[$-409]dd\-mmm\-yy;@"/>
    <numFmt numFmtId="174" formatCode="0_ "/>
    <numFmt numFmtId="175" formatCode="dd/mm/yyyy;@"/>
    <numFmt numFmtId="176" formatCode="0.0000"/>
    <numFmt numFmtId="177" formatCode="0.00000"/>
    <numFmt numFmtId="178" formatCode="0."/>
  </numFmts>
  <fonts count="144">
    <font>
      <sz val="11"/>
      <color theme="1"/>
      <name val="Calibri"/>
      <family val="2"/>
      <scheme val="minor"/>
    </font>
    <font>
      <sz val="10"/>
      <name val="Arial"/>
      <family val="2"/>
    </font>
    <font>
      <b/>
      <sz val="16"/>
      <name val="Arial"/>
      <family val="2"/>
    </font>
    <font>
      <b/>
      <sz val="10"/>
      <name val="Arial"/>
      <family val="2"/>
    </font>
    <font>
      <sz val="20"/>
      <name val="Arial"/>
      <family val="2"/>
    </font>
    <font>
      <b/>
      <sz val="14"/>
      <name val="Arial"/>
      <family val="2"/>
    </font>
    <font>
      <sz val="9"/>
      <name val="Calibri"/>
      <family val="3"/>
      <charset val="134"/>
      <scheme val="minor"/>
    </font>
    <font>
      <b/>
      <sz val="18"/>
      <name val="Arial"/>
      <family val="2"/>
    </font>
    <font>
      <sz val="14"/>
      <color indexed="12"/>
      <name val="Arial"/>
      <family val="2"/>
    </font>
    <font>
      <sz val="8"/>
      <name val="Arial"/>
      <family val="2"/>
    </font>
    <font>
      <sz val="10"/>
      <name val="Arial"/>
      <family val="2"/>
    </font>
    <font>
      <u/>
      <sz val="10"/>
      <color indexed="12"/>
      <name val="Arial"/>
      <family val="2"/>
    </font>
    <font>
      <sz val="12"/>
      <name val="宋体"/>
      <charset val="134"/>
    </font>
    <font>
      <b/>
      <sz val="8"/>
      <name val="Arial"/>
      <family val="2"/>
    </font>
    <font>
      <sz val="12"/>
      <name val="Arial"/>
      <family val="2"/>
    </font>
    <font>
      <b/>
      <i/>
      <sz val="11"/>
      <color rgb="FF1F497D"/>
      <name val="Calibri"/>
      <family val="2"/>
    </font>
    <font>
      <b/>
      <sz val="8"/>
      <name val="宋体"/>
      <charset val="134"/>
    </font>
    <font>
      <sz val="11"/>
      <color rgb="FFFF0000"/>
      <name val="Calibri"/>
      <family val="2"/>
    </font>
    <font>
      <sz val="11"/>
      <color rgb="FF1F497D"/>
      <name val="Calibri"/>
      <family val="2"/>
    </font>
    <font>
      <sz val="8"/>
      <color indexed="8"/>
      <name val="Arial"/>
      <family val="2"/>
    </font>
    <font>
      <sz val="11"/>
      <color rgb="FF1F4E79"/>
      <name val="Calibri"/>
      <family val="2"/>
    </font>
    <font>
      <sz val="6"/>
      <name val="Arial"/>
      <family val="2"/>
    </font>
    <font>
      <sz val="11"/>
      <color theme="1"/>
      <name val="Calibri"/>
      <family val="2"/>
      <charset val="134"/>
      <scheme val="minor"/>
    </font>
    <font>
      <sz val="11"/>
      <color theme="1"/>
      <name val="Arial"/>
      <family val="2"/>
    </font>
    <font>
      <sz val="9"/>
      <name val="Arial"/>
      <family val="2"/>
    </font>
    <font>
      <b/>
      <sz val="11"/>
      <color indexed="52"/>
      <name val="宋体"/>
      <charset val="134"/>
    </font>
    <font>
      <b/>
      <sz val="11"/>
      <name val="Arial"/>
      <family val="2"/>
    </font>
    <font>
      <sz val="11"/>
      <color indexed="8"/>
      <name val="宋体"/>
      <charset val="134"/>
    </font>
    <font>
      <u/>
      <sz val="11"/>
      <color indexed="12"/>
      <name val="宋体"/>
      <charset val="134"/>
    </font>
    <font>
      <sz val="14"/>
      <name val="Arial"/>
      <family val="2"/>
    </font>
    <font>
      <sz val="10"/>
      <color theme="0"/>
      <name val="Arial"/>
      <family val="2"/>
    </font>
    <font>
      <sz val="10"/>
      <color theme="0"/>
      <name val="宋体"/>
      <charset val="134"/>
    </font>
    <font>
      <b/>
      <u/>
      <sz val="10"/>
      <name val="Arial"/>
      <family val="2"/>
    </font>
    <font>
      <sz val="10"/>
      <color rgb="FFFF0000"/>
      <name val="Arial"/>
      <family val="2"/>
    </font>
    <font>
      <sz val="11"/>
      <color theme="1"/>
      <name val="Calibri"/>
      <family val="2"/>
      <scheme val="minor"/>
    </font>
    <font>
      <sz val="8"/>
      <name val="Calibri"/>
      <family val="2"/>
      <scheme val="minor"/>
    </font>
    <font>
      <b/>
      <sz val="12"/>
      <name val="Arial"/>
      <family val="2"/>
    </font>
    <font>
      <sz val="11"/>
      <color indexed="8"/>
      <name val="宋体"/>
      <family val="3"/>
      <charset val="134"/>
    </font>
    <font>
      <b/>
      <sz val="11"/>
      <color indexed="52"/>
      <name val="宋体"/>
      <family val="3"/>
      <charset val="134"/>
    </font>
    <font>
      <u/>
      <sz val="11"/>
      <color indexed="12"/>
      <name val="宋体"/>
      <family val="3"/>
      <charset val="134"/>
    </font>
    <font>
      <b/>
      <sz val="18"/>
      <color theme="1"/>
      <name val="Arial"/>
      <family val="2"/>
    </font>
    <font>
      <b/>
      <sz val="16"/>
      <color rgb="FFFF0000"/>
      <name val="Arial"/>
      <family val="2"/>
    </font>
    <font>
      <sz val="10"/>
      <color rgb="FFFF0000"/>
      <name val="宋体"/>
      <family val="3"/>
      <charset val="134"/>
    </font>
    <font>
      <b/>
      <sz val="11"/>
      <color theme="1"/>
      <name val="Calibri"/>
      <family val="2"/>
      <scheme val="minor"/>
    </font>
    <font>
      <sz val="11"/>
      <name val="Arial"/>
      <family val="2"/>
    </font>
    <font>
      <sz val="8"/>
      <color theme="1"/>
      <name val="Arial"/>
      <family val="2"/>
    </font>
    <font>
      <b/>
      <i/>
      <sz val="12"/>
      <name val="Arial"/>
      <family val="2"/>
    </font>
    <font>
      <b/>
      <i/>
      <sz val="12"/>
      <color theme="1"/>
      <name val="Calibri"/>
      <family val="2"/>
      <scheme val="minor"/>
    </font>
    <font>
      <sz val="11"/>
      <color theme="0"/>
      <name val="Arial"/>
      <family val="2"/>
    </font>
    <font>
      <sz val="11"/>
      <color rgb="FFFF0000"/>
      <name val="Arial"/>
      <family val="2"/>
    </font>
    <font>
      <b/>
      <sz val="10"/>
      <color indexed="10"/>
      <name val="Arial"/>
      <family val="2"/>
    </font>
    <font>
      <sz val="9"/>
      <color theme="1"/>
      <name val="Arial"/>
      <family val="2"/>
    </font>
    <font>
      <b/>
      <sz val="20"/>
      <color theme="1"/>
      <name val="Arial"/>
      <family val="2"/>
    </font>
    <font>
      <u/>
      <sz val="11"/>
      <name val="Arial"/>
      <family val="2"/>
    </font>
    <font>
      <b/>
      <i/>
      <sz val="9"/>
      <name val="Arial"/>
      <family val="2"/>
    </font>
    <font>
      <b/>
      <sz val="11"/>
      <color rgb="FFFF0000"/>
      <name val="Arial"/>
      <family val="2"/>
    </font>
    <font>
      <sz val="13"/>
      <name val="Arial"/>
      <family val="2"/>
    </font>
    <font>
      <sz val="14"/>
      <name val="Magneto"/>
      <family val="5"/>
    </font>
    <font>
      <b/>
      <sz val="36"/>
      <name val="Arial"/>
      <family val="2"/>
    </font>
    <font>
      <b/>
      <sz val="12"/>
      <name val="宋体"/>
      <family val="3"/>
      <charset val="134"/>
    </font>
    <font>
      <sz val="12"/>
      <name val="宋体"/>
      <family val="3"/>
      <charset val="134"/>
    </font>
    <font>
      <sz val="12"/>
      <color theme="1"/>
      <name val="Calibri"/>
      <family val="2"/>
      <scheme val="minor"/>
    </font>
    <font>
      <sz val="12"/>
      <color theme="1"/>
      <name val="Arial"/>
      <family val="2"/>
    </font>
    <font>
      <b/>
      <sz val="12"/>
      <color theme="1"/>
      <name val="Arial"/>
      <family val="2"/>
    </font>
    <font>
      <sz val="14"/>
      <color rgb="FFFF0000"/>
      <name val="Arial"/>
      <family val="2"/>
    </font>
    <font>
      <b/>
      <sz val="20"/>
      <name val="Arial"/>
      <family val="2"/>
    </font>
    <font>
      <b/>
      <sz val="20"/>
      <color theme="0"/>
      <name val="Arial"/>
      <family val="2"/>
    </font>
    <font>
      <sz val="20"/>
      <color rgb="FFFF0000"/>
      <name val="Arial"/>
      <family val="2"/>
    </font>
    <font>
      <sz val="18"/>
      <name val="Arial"/>
      <family val="2"/>
    </font>
    <font>
      <sz val="16"/>
      <name val="Arial"/>
      <family val="2"/>
    </font>
    <font>
      <b/>
      <i/>
      <sz val="16"/>
      <color theme="1"/>
      <name val="Calibri"/>
      <family val="2"/>
      <scheme val="minor"/>
    </font>
    <font>
      <b/>
      <i/>
      <sz val="14"/>
      <color theme="0"/>
      <name val="Calibri"/>
      <family val="2"/>
      <scheme val="minor"/>
    </font>
    <font>
      <b/>
      <i/>
      <sz val="16"/>
      <name val="Calibri"/>
      <family val="2"/>
      <scheme val="minor"/>
    </font>
    <font>
      <b/>
      <sz val="12"/>
      <color rgb="FFFF0000"/>
      <name val="Arial"/>
      <family val="2"/>
    </font>
    <font>
      <b/>
      <sz val="14"/>
      <name val="宋体"/>
      <charset val="134"/>
    </font>
    <font>
      <b/>
      <sz val="26"/>
      <name val="Arial"/>
      <family val="2"/>
    </font>
    <font>
      <sz val="26"/>
      <name val="Arial"/>
      <family val="2"/>
    </font>
    <font>
      <b/>
      <sz val="16"/>
      <color theme="1"/>
      <name val="Calibri"/>
      <family val="2"/>
      <scheme val="minor"/>
    </font>
    <font>
      <b/>
      <i/>
      <sz val="14"/>
      <color theme="1"/>
      <name val="Calibri"/>
      <family val="2"/>
      <scheme val="minor"/>
    </font>
    <font>
      <sz val="22"/>
      <name val="Arial"/>
      <family val="2"/>
    </font>
    <font>
      <b/>
      <sz val="11"/>
      <color theme="1"/>
      <name val="Arial"/>
      <family val="2"/>
    </font>
    <font>
      <sz val="10"/>
      <color theme="1"/>
      <name val="Arial"/>
      <family val="2"/>
    </font>
    <font>
      <sz val="11"/>
      <color rgb="FFFF0000"/>
      <name val="Calibri"/>
      <family val="2"/>
      <scheme val="minor"/>
    </font>
    <font>
      <sz val="14"/>
      <color theme="1"/>
      <name val="Calibri"/>
      <family val="2"/>
      <scheme val="minor"/>
    </font>
    <font>
      <sz val="14"/>
      <color theme="1"/>
      <name val="Arial"/>
      <family val="2"/>
    </font>
    <font>
      <b/>
      <u/>
      <sz val="18"/>
      <name val="Arial"/>
      <family val="2"/>
    </font>
    <font>
      <b/>
      <sz val="16"/>
      <color theme="1"/>
      <name val="Arial"/>
      <family val="2"/>
    </font>
    <font>
      <sz val="12"/>
      <color rgb="FFFF0000"/>
      <name val="Calibri"/>
      <family val="2"/>
      <scheme val="minor"/>
    </font>
    <font>
      <sz val="11"/>
      <color rgb="FF3F3F76"/>
      <name val="Calibri"/>
      <family val="2"/>
      <scheme val="minor"/>
    </font>
    <font>
      <i/>
      <sz val="11"/>
      <color rgb="FF7F7F7F"/>
      <name val="Calibri"/>
      <family val="2"/>
      <scheme val="minor"/>
    </font>
    <font>
      <b/>
      <sz val="22"/>
      <name val="Arial"/>
      <family val="2"/>
    </font>
    <font>
      <b/>
      <sz val="24"/>
      <name val="Arial"/>
      <family val="2"/>
    </font>
    <font>
      <b/>
      <sz val="18"/>
      <color theme="5" tint="-0.249977111117893"/>
      <name val="Arial"/>
      <family val="2"/>
    </font>
    <font>
      <b/>
      <sz val="14"/>
      <color theme="1"/>
      <name val="Calibri"/>
      <family val="2"/>
      <scheme val="minor"/>
    </font>
    <font>
      <sz val="18"/>
      <color theme="0"/>
      <name val="Arial"/>
      <family val="2"/>
    </font>
    <font>
      <sz val="18"/>
      <color rgb="FFFF0000"/>
      <name val="Arial"/>
      <family val="2"/>
    </font>
    <font>
      <b/>
      <i/>
      <sz val="20"/>
      <name val="Arial"/>
      <family val="2"/>
    </font>
    <font>
      <sz val="20"/>
      <color theme="0"/>
      <name val="Arial"/>
      <family val="2"/>
    </font>
    <font>
      <b/>
      <u/>
      <sz val="16"/>
      <name val="Arial"/>
      <family val="2"/>
    </font>
    <font>
      <u/>
      <sz val="11"/>
      <color theme="10"/>
      <name val="Calibri"/>
      <family val="2"/>
      <scheme val="minor"/>
    </font>
    <font>
      <b/>
      <sz val="14"/>
      <name val="Arial"/>
      <family val="2"/>
      <charset val="134"/>
    </font>
    <font>
      <b/>
      <sz val="16"/>
      <color theme="5" tint="-0.249977111117893"/>
      <name val="Arial"/>
      <family val="2"/>
    </font>
    <font>
      <i/>
      <sz val="11"/>
      <name val="Arial"/>
      <family val="2"/>
    </font>
    <font>
      <sz val="11"/>
      <name val="Calibri"/>
      <family val="2"/>
      <scheme val="minor"/>
    </font>
    <font>
      <sz val="12"/>
      <color rgb="FF0000FF"/>
      <name val="Arial"/>
      <family val="2"/>
    </font>
    <font>
      <b/>
      <u/>
      <sz val="20"/>
      <name val="Arial"/>
      <family val="2"/>
    </font>
    <font>
      <sz val="10"/>
      <color indexed="9"/>
      <name val="Arial"/>
      <family val="2"/>
    </font>
    <font>
      <sz val="12"/>
      <color indexed="9"/>
      <name val="Arial"/>
      <family val="2"/>
    </font>
    <font>
      <sz val="7"/>
      <name val="Arial"/>
      <family val="2"/>
    </font>
    <font>
      <b/>
      <u/>
      <sz val="20"/>
      <color indexed="10"/>
      <name val="Arial"/>
      <family val="2"/>
    </font>
    <font>
      <b/>
      <sz val="20"/>
      <color indexed="10"/>
      <name val="Arial"/>
      <family val="2"/>
    </font>
    <font>
      <sz val="10"/>
      <color indexed="10"/>
      <name val="Arial"/>
      <family val="2"/>
    </font>
    <font>
      <b/>
      <i/>
      <sz val="16"/>
      <name val="Arial"/>
      <family val="2"/>
    </font>
    <font>
      <b/>
      <sz val="60"/>
      <color rgb="FFFF0000"/>
      <name val="Calibri"/>
      <family val="2"/>
      <scheme val="minor"/>
    </font>
    <font>
      <sz val="12"/>
      <color theme="0"/>
      <name val="Arial"/>
      <family val="2"/>
    </font>
    <font>
      <sz val="10"/>
      <name val="Arial"/>
      <family val="2"/>
    </font>
    <font>
      <b/>
      <i/>
      <sz val="14"/>
      <color theme="0"/>
      <name val="Arial"/>
      <family val="2"/>
    </font>
    <font>
      <b/>
      <sz val="11"/>
      <color theme="0"/>
      <name val="Arial"/>
      <family val="2"/>
    </font>
    <font>
      <b/>
      <sz val="8"/>
      <color theme="0"/>
      <name val="Arial"/>
      <family val="2"/>
    </font>
    <font>
      <sz val="14"/>
      <color theme="0"/>
      <name val="Arial"/>
      <family val="2"/>
    </font>
    <font>
      <sz val="13"/>
      <color theme="0"/>
      <name val="Arial"/>
      <family val="2"/>
    </font>
    <font>
      <sz val="10"/>
      <color indexed="12"/>
      <name val="Arial"/>
      <family val="2"/>
    </font>
    <font>
      <sz val="8"/>
      <color indexed="12"/>
      <name val="Arial"/>
      <family val="2"/>
    </font>
    <font>
      <sz val="10"/>
      <color indexed="8"/>
      <name val="Arial"/>
      <family val="2"/>
    </font>
    <font>
      <sz val="12"/>
      <name val="Statistical Symbols"/>
    </font>
    <font>
      <vertAlign val="subscript"/>
      <sz val="10"/>
      <name val="Arial"/>
      <family val="2"/>
    </font>
    <font>
      <vertAlign val="superscript"/>
      <sz val="10"/>
      <name val="Arial"/>
      <family val="2"/>
    </font>
    <font>
      <b/>
      <sz val="6"/>
      <name val="Small Fonts"/>
      <family val="2"/>
    </font>
    <font>
      <b/>
      <vertAlign val="subscript"/>
      <sz val="10"/>
      <name val="Arial"/>
      <family val="2"/>
    </font>
    <font>
      <i/>
      <sz val="10"/>
      <name val="Arial"/>
      <family val="2"/>
    </font>
    <font>
      <sz val="10"/>
      <name val="Statistical Symbols"/>
    </font>
    <font>
      <b/>
      <sz val="7"/>
      <color indexed="10"/>
      <name val="Arial"/>
      <family val="2"/>
    </font>
    <font>
      <vertAlign val="subscript"/>
      <sz val="8"/>
      <name val="Arial"/>
      <family val="2"/>
    </font>
    <font>
      <b/>
      <sz val="8"/>
      <color indexed="81"/>
      <name val="Tahoma"/>
      <family val="2"/>
    </font>
    <font>
      <sz val="8"/>
      <color indexed="81"/>
      <name val="Tahoma"/>
      <family val="2"/>
    </font>
    <font>
      <sz val="7.5"/>
      <name val="Arial"/>
      <family val="2"/>
    </font>
    <font>
      <b/>
      <u/>
      <sz val="12"/>
      <name val="Arial"/>
      <family val="2"/>
    </font>
    <font>
      <u/>
      <sz val="10"/>
      <name val="Arial"/>
      <family val="2"/>
    </font>
    <font>
      <b/>
      <sz val="28"/>
      <name val="Arial"/>
      <family val="2"/>
    </font>
    <font>
      <u/>
      <sz val="16"/>
      <color theme="10"/>
      <name val="Calibri"/>
      <family val="2"/>
      <scheme val="minor"/>
    </font>
    <font>
      <sz val="16"/>
      <color theme="1"/>
      <name val="Calibri"/>
      <family val="2"/>
      <scheme val="minor"/>
    </font>
    <font>
      <sz val="14"/>
      <color indexed="8"/>
      <name val="Arial"/>
      <family val="2"/>
    </font>
    <font>
      <sz val="24"/>
      <name val="Arial"/>
      <family val="2"/>
    </font>
    <font>
      <b/>
      <sz val="22"/>
      <color theme="0"/>
      <name val="Arial"/>
      <family val="2"/>
    </font>
  </fonts>
  <fills count="27">
    <fill>
      <patternFill patternType="none"/>
    </fill>
    <fill>
      <patternFill patternType="gray125"/>
    </fill>
    <fill>
      <patternFill patternType="solid">
        <fgColor indexed="22"/>
        <bgColor indexed="64"/>
      </patternFill>
    </fill>
    <fill>
      <patternFill patternType="solid">
        <fgColor theme="2" tint="-9.9978637043366805E-2"/>
        <bgColor indexed="64"/>
      </patternFill>
    </fill>
    <fill>
      <patternFill patternType="solid">
        <fgColor indexed="9"/>
        <bgColor indexed="64"/>
      </patternFill>
    </fill>
    <fill>
      <patternFill patternType="solid">
        <fgColor theme="0" tint="-0.14999847407452621"/>
        <bgColor indexed="64"/>
      </patternFill>
    </fill>
    <fill>
      <patternFill patternType="solid">
        <fgColor indexed="41"/>
        <bgColor indexed="64"/>
      </patternFill>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tint="0.249977111117893"/>
        <bgColor indexed="64"/>
      </patternFill>
    </fill>
    <fill>
      <patternFill patternType="solid">
        <fgColor indexed="13"/>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CC99"/>
      </patternFill>
    </fill>
    <fill>
      <patternFill patternType="solid">
        <fgColor rgb="FFFFFFCC"/>
      </patternFill>
    </fill>
    <fill>
      <patternFill patternType="solid">
        <fgColor theme="0" tint="-4.9989318521683403E-2"/>
        <bgColor rgb="FFCCCCFF"/>
      </patternFill>
    </fill>
    <fill>
      <patternFill patternType="solid">
        <fgColor theme="0" tint="-4.9989318521683403E-2"/>
        <bgColor indexed="65"/>
      </patternFill>
    </fill>
    <fill>
      <patternFill patternType="solid">
        <fgColor indexed="44"/>
        <bgColor indexed="64"/>
      </patternFill>
    </fill>
    <fill>
      <patternFill patternType="solid">
        <fgColor rgb="FFFFC000"/>
        <bgColor indexed="64"/>
      </patternFill>
    </fill>
    <fill>
      <patternFill patternType="solid">
        <fgColor indexed="42"/>
        <bgColor indexed="64"/>
      </patternFill>
    </fill>
    <fill>
      <patternFill patternType="solid">
        <fgColor indexed="43"/>
        <bgColor indexed="64"/>
      </patternFill>
    </fill>
  </fills>
  <borders count="14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bottom style="thin">
        <color indexed="64"/>
      </bottom>
      <diagonal/>
    </border>
    <border>
      <left style="thin">
        <color indexed="64"/>
      </left>
      <right/>
      <top/>
      <bottom style="medium">
        <color indexed="64"/>
      </bottom>
      <diagonal/>
    </border>
    <border>
      <left style="thin">
        <color indexed="23"/>
      </left>
      <right style="thin">
        <color indexed="23"/>
      </right>
      <top style="thin">
        <color indexed="23"/>
      </top>
      <bottom style="thin">
        <color indexed="23"/>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auto="1"/>
      </left>
      <right style="thin">
        <color auto="1"/>
      </right>
      <top/>
      <bottom style="thin">
        <color auto="1"/>
      </bottom>
      <diagonal/>
    </border>
    <border>
      <left/>
      <right style="medium">
        <color indexed="64"/>
      </right>
      <top/>
      <bottom style="thin">
        <color indexed="64"/>
      </bottom>
      <diagonal/>
    </border>
    <border>
      <left style="thin">
        <color indexed="64"/>
      </left>
      <right/>
      <top style="medium">
        <color indexed="64"/>
      </top>
      <bottom/>
      <diagonal/>
    </border>
    <border>
      <left style="thin">
        <color indexed="23"/>
      </left>
      <right style="thin">
        <color indexed="23"/>
      </right>
      <top style="thin">
        <color indexed="23"/>
      </top>
      <bottom style="thin">
        <color indexed="23"/>
      </bottom>
      <diagonal/>
    </border>
    <border>
      <left style="thin">
        <color indexed="64"/>
      </left>
      <right style="medium">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style="thin">
        <color rgb="FFB2B2B2"/>
      </right>
      <top style="medium">
        <color indexed="64"/>
      </top>
      <bottom style="medium">
        <color indexed="64"/>
      </bottom>
      <diagonal/>
    </border>
    <border>
      <left style="thin">
        <color rgb="FFB2B2B2"/>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thin">
        <color auto="1"/>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23"/>
      </right>
      <top/>
      <bottom style="thin">
        <color indexed="23"/>
      </bottom>
      <diagonal/>
    </border>
    <border>
      <left style="thin">
        <color indexed="55"/>
      </left>
      <right style="thin">
        <color indexed="55"/>
      </right>
      <top/>
      <bottom style="thin">
        <color indexed="55"/>
      </bottom>
      <diagonal/>
    </border>
    <border>
      <left style="thin">
        <color indexed="55"/>
      </left>
      <right style="medium">
        <color indexed="64"/>
      </right>
      <top/>
      <bottom style="thin">
        <color indexed="55"/>
      </bottom>
      <diagonal/>
    </border>
    <border>
      <left style="thin">
        <color indexed="23"/>
      </left>
      <right style="thin">
        <color indexed="23"/>
      </right>
      <top style="thin">
        <color indexed="23"/>
      </top>
      <bottom style="thin">
        <color indexed="23"/>
      </bottom>
      <diagonal/>
    </border>
    <border>
      <left style="medium">
        <color indexed="55"/>
      </left>
      <right style="thin">
        <color indexed="55"/>
      </right>
      <top style="thin">
        <color indexed="55"/>
      </top>
      <bottom style="thin">
        <color indexed="55"/>
      </bottom>
      <diagonal/>
    </border>
    <border>
      <left style="medium">
        <color indexed="64"/>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medium">
        <color indexed="64"/>
      </right>
      <top style="thin">
        <color indexed="55"/>
      </top>
      <bottom style="thin">
        <color indexed="55"/>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23"/>
      </right>
      <top style="thin">
        <color indexed="23"/>
      </top>
      <bottom style="thin">
        <color indexed="23"/>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23"/>
      </left>
      <right style="thin">
        <color indexed="23"/>
      </right>
      <top/>
      <bottom style="thin">
        <color indexed="23"/>
      </bottom>
      <diagonal/>
    </border>
    <border>
      <left/>
      <right style="thin">
        <color indexed="64"/>
      </right>
      <top style="medium">
        <color indexed="64"/>
      </top>
      <bottom/>
      <diagonal/>
    </border>
    <border>
      <left style="thin">
        <color auto="1"/>
      </left>
      <right style="thin">
        <color auto="1"/>
      </right>
      <top style="thin">
        <color auto="1"/>
      </top>
      <bottom style="thin">
        <color indexed="64"/>
      </bottom>
      <diagonal/>
    </border>
    <border>
      <left style="thin">
        <color auto="1"/>
      </left>
      <right style="thin">
        <color auto="1"/>
      </right>
      <top/>
      <bottom style="thin">
        <color indexed="64"/>
      </bottom>
      <diagonal/>
    </border>
    <border>
      <left style="thin">
        <color indexed="8"/>
      </left>
      <right/>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indexed="64"/>
      </top>
      <bottom/>
      <diagonal/>
    </border>
    <border>
      <left/>
      <right style="thin">
        <color auto="1"/>
      </right>
      <top style="thin">
        <color auto="1"/>
      </top>
      <bottom/>
      <diagonal/>
    </border>
    <border>
      <left style="medium">
        <color indexed="64"/>
      </left>
      <right/>
      <top style="thin">
        <color indexed="64"/>
      </top>
      <bottom style="thin">
        <color indexed="64"/>
      </bottom>
      <diagonal/>
    </border>
    <border>
      <left style="medium">
        <color indexed="64"/>
      </left>
      <right style="thin">
        <color auto="1"/>
      </right>
      <top style="thin">
        <color indexed="64"/>
      </top>
      <bottom style="thin">
        <color indexed="64"/>
      </bottom>
      <diagonal/>
    </border>
    <border>
      <left style="thin">
        <color auto="1"/>
      </left>
      <right style="thin">
        <color auto="1"/>
      </right>
      <top/>
      <bottom/>
      <diagonal/>
    </border>
    <border>
      <left/>
      <right style="thin">
        <color indexed="8"/>
      </right>
      <top/>
      <bottom/>
      <diagonal/>
    </border>
    <border>
      <left/>
      <right style="thin">
        <color indexed="64"/>
      </right>
      <top/>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indexed="64"/>
      </top>
      <bottom style="thin">
        <color indexed="64"/>
      </bottom>
      <diagonal/>
    </border>
    <border>
      <left/>
      <right style="thin">
        <color auto="1"/>
      </right>
      <top style="thin">
        <color auto="1"/>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thin">
        <color indexed="8"/>
      </left>
      <right/>
      <top style="thin">
        <color indexed="8"/>
      </top>
      <bottom/>
      <diagonal/>
    </border>
    <border>
      <left style="thin">
        <color auto="1"/>
      </left>
      <right/>
      <top style="thin">
        <color indexed="8"/>
      </top>
      <bottom/>
      <diagonal/>
    </border>
    <border>
      <left/>
      <right/>
      <top style="thin">
        <color indexed="8"/>
      </top>
      <bottom/>
      <diagonal/>
    </border>
    <border>
      <left/>
      <right style="thin">
        <color auto="1"/>
      </right>
      <top style="thin">
        <color indexed="8"/>
      </top>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indexed="8"/>
      </right>
      <top style="thin">
        <color indexed="8"/>
      </top>
      <bottom/>
      <diagonal/>
    </border>
    <border>
      <left style="thin">
        <color indexed="8"/>
      </left>
      <right/>
      <top style="thin">
        <color auto="1"/>
      </top>
      <bottom/>
      <diagonal/>
    </border>
    <border>
      <left/>
      <right style="medium">
        <color indexed="64"/>
      </right>
      <top style="thin">
        <color indexed="64"/>
      </top>
      <bottom/>
      <diagonal/>
    </border>
    <border>
      <left style="thin">
        <color auto="1"/>
      </left>
      <right/>
      <top style="thin">
        <color indexed="8"/>
      </top>
      <bottom style="thin">
        <color indexed="64"/>
      </bottom>
      <diagonal/>
    </border>
    <border>
      <left/>
      <right/>
      <top style="thin">
        <color indexed="8"/>
      </top>
      <bottom style="thin">
        <color indexed="64"/>
      </bottom>
      <diagonal/>
    </border>
    <border>
      <left/>
      <right style="thin">
        <color auto="1"/>
      </right>
      <top style="thin">
        <color indexed="8"/>
      </top>
      <bottom style="thin">
        <color indexed="64"/>
      </bottom>
      <diagonal/>
    </border>
    <border>
      <left/>
      <right/>
      <top style="thin">
        <color indexed="64"/>
      </top>
      <bottom/>
      <diagonal/>
    </border>
    <border>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medium">
        <color indexed="64"/>
      </right>
      <top style="thin">
        <color indexed="55"/>
      </top>
      <bottom style="thin">
        <color indexed="55"/>
      </bottom>
      <diagonal/>
    </border>
    <border>
      <left style="medium">
        <color indexed="64"/>
      </left>
      <right style="thin">
        <color indexed="55"/>
      </right>
      <top style="thin">
        <color indexed="55"/>
      </top>
      <bottom style="medium">
        <color indexed="64"/>
      </bottom>
      <diagonal/>
    </border>
    <border>
      <left style="thin">
        <color indexed="55"/>
      </left>
      <right style="thin">
        <color indexed="55"/>
      </right>
      <top style="thin">
        <color indexed="55"/>
      </top>
      <bottom style="medium">
        <color indexed="64"/>
      </bottom>
      <diagonal/>
    </border>
    <border>
      <left style="thin">
        <color indexed="55"/>
      </left>
      <right style="medium">
        <color indexed="64"/>
      </right>
      <top style="thin">
        <color indexed="55"/>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medium">
        <color indexed="64"/>
      </right>
      <top style="thin">
        <color auto="1"/>
      </top>
      <bottom/>
      <diagonal/>
    </border>
    <border>
      <left style="medium">
        <color indexed="64"/>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indexed="64"/>
      </right>
      <top/>
      <bottom style="thin">
        <color indexed="64"/>
      </bottom>
      <diagonal/>
    </border>
    <border>
      <left style="thin">
        <color auto="1"/>
      </left>
      <right/>
      <top/>
      <bottom style="thin">
        <color auto="1"/>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auto="1"/>
      </right>
      <top style="thin">
        <color auto="1"/>
      </top>
      <bottom/>
      <diagonal/>
    </border>
    <border>
      <left style="medium">
        <color indexed="64"/>
      </left>
      <right/>
      <top style="thin">
        <color indexed="64"/>
      </top>
      <bottom/>
      <diagonal/>
    </border>
  </borders>
  <cellStyleXfs count="29">
    <xf numFmtId="0" fontId="0" fillId="0" borderId="0"/>
    <xf numFmtId="0" fontId="1" fillId="0" borderId="0"/>
    <xf numFmtId="0" fontId="10" fillId="0" borderId="0"/>
    <xf numFmtId="0" fontId="11" fillId="0" borderId="0" applyNumberFormat="0" applyFill="0" applyBorder="0" applyAlignment="0" applyProtection="0">
      <alignment vertical="top"/>
      <protection locked="0"/>
    </xf>
    <xf numFmtId="0" fontId="12" fillId="0" borderId="0"/>
    <xf numFmtId="0" fontId="12" fillId="0" borderId="0">
      <alignment vertical="center"/>
    </xf>
    <xf numFmtId="0" fontId="22" fillId="0" borderId="0">
      <alignment vertical="center"/>
    </xf>
    <xf numFmtId="0" fontId="25" fillId="2" borderId="21" applyNumberFormat="0" applyAlignment="0" applyProtection="0">
      <alignment vertical="center"/>
    </xf>
    <xf numFmtId="0" fontId="27" fillId="0" borderId="0">
      <alignment vertical="center"/>
    </xf>
    <xf numFmtId="9" fontId="27" fillId="0" borderId="0" applyFont="0" applyFill="0" applyBorder="0" applyAlignment="0" applyProtection="0">
      <alignment vertical="center"/>
    </xf>
    <xf numFmtId="0" fontId="28" fillId="0" borderId="0" applyNumberFormat="0" applyFill="0" applyBorder="0" applyAlignment="0" applyProtection="0">
      <alignment vertical="center"/>
    </xf>
    <xf numFmtId="169" fontId="27" fillId="0" borderId="0" applyFont="0" applyFill="0" applyBorder="0" applyAlignment="0" applyProtection="0">
      <alignment vertical="center"/>
    </xf>
    <xf numFmtId="0" fontId="14" fillId="0" borderId="0"/>
    <xf numFmtId="0" fontId="37" fillId="0" borderId="0">
      <alignment vertical="center"/>
    </xf>
    <xf numFmtId="9" fontId="37" fillId="0" borderId="0" applyFont="0" applyFill="0" applyBorder="0" applyAlignment="0" applyProtection="0">
      <alignment vertical="center"/>
    </xf>
    <xf numFmtId="0" fontId="38" fillId="2" borderId="21" applyNumberFormat="0" applyAlignment="0" applyProtection="0">
      <alignment vertical="center"/>
    </xf>
    <xf numFmtId="169" fontId="37" fillId="0" borderId="0" applyFont="0" applyFill="0" applyBorder="0" applyAlignment="0" applyProtection="0">
      <alignment vertical="center"/>
    </xf>
    <xf numFmtId="0" fontId="39" fillId="0" borderId="0" applyNumberFormat="0" applyFill="0" applyBorder="0" applyAlignment="0" applyProtection="0">
      <alignment vertical="center"/>
    </xf>
    <xf numFmtId="9" fontId="34" fillId="0" borderId="0" applyFont="0" applyFill="0" applyBorder="0" applyAlignment="0" applyProtection="0"/>
    <xf numFmtId="0" fontId="1" fillId="0" borderId="0"/>
    <xf numFmtId="0" fontId="25" fillId="2" borderId="46" applyNumberFormat="0" applyAlignment="0" applyProtection="0">
      <alignment vertical="center"/>
    </xf>
    <xf numFmtId="0" fontId="38" fillId="2" borderId="46" applyNumberFormat="0" applyAlignment="0" applyProtection="0">
      <alignment vertical="center"/>
    </xf>
    <xf numFmtId="0" fontId="88" fillId="19" borderId="48" applyNumberFormat="0" applyAlignment="0" applyProtection="0"/>
    <xf numFmtId="0" fontId="34" fillId="20" borderId="49" applyNumberFormat="0" applyFont="0" applyAlignment="0" applyProtection="0"/>
    <xf numFmtId="0" fontId="89" fillId="0" borderId="0" applyNumberFormat="0" applyFill="0" applyBorder="0" applyAlignment="0" applyProtection="0"/>
    <xf numFmtId="0" fontId="99" fillId="0" borderId="0" applyNumberFormat="0" applyFill="0" applyBorder="0" applyAlignment="0" applyProtection="0"/>
    <xf numFmtId="0" fontId="115" fillId="0" borderId="0"/>
    <xf numFmtId="0" fontId="25" fillId="2" borderId="66" applyNumberFormat="0" applyAlignment="0" applyProtection="0">
      <alignment vertical="center"/>
    </xf>
    <xf numFmtId="9" fontId="1" fillId="0" borderId="0" applyFont="0" applyFill="0" applyBorder="0" applyAlignment="0" applyProtection="0"/>
  </cellStyleXfs>
  <cellXfs count="2124">
    <xf numFmtId="0" fontId="0" fillId="0" borderId="0" xfId="0"/>
    <xf numFmtId="0" fontId="1" fillId="0" borderId="0" xfId="1"/>
    <xf numFmtId="0" fontId="1" fillId="0" borderId="3" xfId="1" applyBorder="1" applyAlignment="1">
      <alignment horizontal="center"/>
    </xf>
    <xf numFmtId="0" fontId="1" fillId="0" borderId="4" xfId="1" applyBorder="1" applyAlignment="1">
      <alignment horizontal="center"/>
    </xf>
    <xf numFmtId="0" fontId="1" fillId="0" borderId="5" xfId="1" applyBorder="1" applyAlignment="1">
      <alignment horizontal="center"/>
    </xf>
    <xf numFmtId="0" fontId="1" fillId="0" borderId="9" xfId="1" applyBorder="1" applyAlignment="1">
      <alignment horizontal="center"/>
    </xf>
    <xf numFmtId="0" fontId="1" fillId="0" borderId="0" xfId="1" applyAlignment="1">
      <alignment horizontal="center"/>
    </xf>
    <xf numFmtId="0" fontId="1" fillId="0" borderId="0" xfId="1" applyAlignment="1">
      <alignment vertical="center"/>
    </xf>
    <xf numFmtId="0" fontId="9" fillId="0" borderId="0" xfId="1" applyFont="1"/>
    <xf numFmtId="0" fontId="1" fillId="0" borderId="3" xfId="1" applyBorder="1"/>
    <xf numFmtId="0" fontId="1" fillId="0" borderId="4" xfId="1" applyBorder="1"/>
    <xf numFmtId="0" fontId="1" fillId="0" borderId="4" xfId="1" applyBorder="1" applyAlignment="1" applyProtection="1">
      <alignment horizontal="center"/>
      <protection locked="0"/>
    </xf>
    <xf numFmtId="0" fontId="1" fillId="0" borderId="5" xfId="1" applyBorder="1" applyAlignment="1" applyProtection="1">
      <alignment horizontal="center"/>
      <protection locked="0"/>
    </xf>
    <xf numFmtId="0" fontId="1" fillId="0" borderId="9" xfId="1" applyBorder="1"/>
    <xf numFmtId="0" fontId="1" fillId="0" borderId="0" xfId="1" applyAlignment="1" applyProtection="1">
      <alignment horizontal="center"/>
      <protection locked="0"/>
    </xf>
    <xf numFmtId="0" fontId="1" fillId="0" borderId="10" xfId="1" applyBorder="1" applyAlignment="1" applyProtection="1">
      <alignment horizontal="center"/>
      <protection locked="0"/>
    </xf>
    <xf numFmtId="0" fontId="1" fillId="0" borderId="0" xfId="1" applyProtection="1">
      <protection locked="0"/>
    </xf>
    <xf numFmtId="0" fontId="1" fillId="0" borderId="9" xfId="1" applyBorder="1" applyAlignment="1" applyProtection="1">
      <alignment horizontal="center"/>
      <protection locked="0"/>
    </xf>
    <xf numFmtId="0" fontId="1" fillId="0" borderId="11" xfId="1" applyBorder="1" applyAlignment="1" applyProtection="1">
      <alignment horizontal="center"/>
      <protection locked="0"/>
    </xf>
    <xf numFmtId="0" fontId="1" fillId="0" borderId="12" xfId="1" applyBorder="1"/>
    <xf numFmtId="0" fontId="1" fillId="0" borderId="12" xfId="1" applyBorder="1" applyAlignment="1" applyProtection="1">
      <alignment horizontal="center"/>
      <protection locked="0"/>
    </xf>
    <xf numFmtId="0" fontId="1" fillId="0" borderId="13" xfId="1" applyBorder="1" applyAlignment="1" applyProtection="1">
      <alignment horizontal="center"/>
      <protection locked="0"/>
    </xf>
    <xf numFmtId="0" fontId="3" fillId="0" borderId="0" xfId="1" applyFont="1" applyProtection="1">
      <protection locked="0"/>
    </xf>
    <xf numFmtId="0" fontId="15" fillId="0" borderId="0" xfId="0" applyFont="1" applyAlignment="1">
      <alignment vertical="center"/>
    </xf>
    <xf numFmtId="0" fontId="17" fillId="0" borderId="0" xfId="0" applyFont="1" applyAlignment="1">
      <alignment vertical="center"/>
    </xf>
    <xf numFmtId="0" fontId="18" fillId="0" borderId="0" xfId="0" applyFont="1" applyAlignment="1">
      <alignment vertical="center"/>
    </xf>
    <xf numFmtId="0" fontId="19" fillId="0" borderId="0" xfId="4" applyFont="1"/>
    <xf numFmtId="0" fontId="20" fillId="0" borderId="0" xfId="0" applyFont="1" applyAlignment="1">
      <alignment vertical="center"/>
    </xf>
    <xf numFmtId="0" fontId="21" fillId="0" borderId="0" xfId="4" applyFont="1"/>
    <xf numFmtId="0" fontId="1" fillId="4" borderId="0" xfId="12" applyFont="1" applyFill="1"/>
    <xf numFmtId="0" fontId="3" fillId="0" borderId="0" xfId="1" applyFont="1" applyAlignment="1">
      <alignment vertical="center"/>
    </xf>
    <xf numFmtId="0" fontId="30" fillId="8" borderId="0" xfId="1" applyFont="1" applyFill="1"/>
    <xf numFmtId="0" fontId="31" fillId="8" borderId="0" xfId="1" applyFont="1" applyFill="1"/>
    <xf numFmtId="0" fontId="33" fillId="8" borderId="0" xfId="1" applyFont="1" applyFill="1"/>
    <xf numFmtId="0" fontId="33" fillId="0" borderId="0" xfId="1" applyFont="1"/>
    <xf numFmtId="0" fontId="1" fillId="4" borderId="0" xfId="12" applyFont="1" applyFill="1" applyAlignment="1">
      <alignment horizontal="right" wrapText="1"/>
    </xf>
    <xf numFmtId="0" fontId="1" fillId="0" borderId="0" xfId="1" applyAlignment="1">
      <alignment horizontal="center" vertical="center"/>
    </xf>
    <xf numFmtId="0" fontId="41" fillId="0" borderId="0" xfId="1" applyFont="1" applyAlignment="1">
      <alignment wrapText="1"/>
    </xf>
    <xf numFmtId="0" fontId="42" fillId="0" borderId="0" xfId="1" applyFont="1"/>
    <xf numFmtId="0" fontId="1" fillId="8" borderId="0" xfId="1" applyFill="1" applyAlignment="1" applyProtection="1">
      <alignment vertical="center"/>
      <protection locked="0"/>
    </xf>
    <xf numFmtId="0" fontId="1" fillId="8" borderId="0" xfId="1" applyFill="1" applyProtection="1">
      <protection locked="0"/>
    </xf>
    <xf numFmtId="0" fontId="9" fillId="0" borderId="0" xfId="0" applyFont="1"/>
    <xf numFmtId="0" fontId="9" fillId="0" borderId="0" xfId="0" applyFont="1" applyAlignment="1">
      <alignment horizontal="center" vertical="center"/>
    </xf>
    <xf numFmtId="0" fontId="24" fillId="6" borderId="8" xfId="0" applyFont="1" applyFill="1" applyBorder="1" applyAlignment="1">
      <alignment horizontal="center" vertical="center" wrapText="1"/>
    </xf>
    <xf numFmtId="0" fontId="45" fillId="0" borderId="0" xfId="0" applyFont="1" applyAlignment="1">
      <alignment vertical="center"/>
    </xf>
    <xf numFmtId="0" fontId="0" fillId="0" borderId="0" xfId="0" applyAlignment="1">
      <alignment horizontal="left"/>
    </xf>
    <xf numFmtId="0" fontId="44" fillId="0" borderId="0" xfId="1" applyFont="1"/>
    <xf numFmtId="0" fontId="26" fillId="0" borderId="0" xfId="1" applyFont="1" applyAlignment="1">
      <alignment vertical="center" wrapText="1"/>
    </xf>
    <xf numFmtId="0" fontId="48" fillId="8" borderId="0" xfId="1" applyFont="1" applyFill="1"/>
    <xf numFmtId="0" fontId="49" fillId="8" borderId="0" xfId="1" applyFont="1" applyFill="1"/>
    <xf numFmtId="0" fontId="49" fillId="0" borderId="0" xfId="1" applyFont="1"/>
    <xf numFmtId="0" fontId="34" fillId="0" borderId="0" xfId="0" applyFont="1"/>
    <xf numFmtId="0" fontId="23" fillId="0" borderId="0" xfId="0" applyFont="1" applyAlignment="1">
      <alignment vertical="center"/>
    </xf>
    <xf numFmtId="0" fontId="44" fillId="0" borderId="0" xfId="1" applyFont="1" applyAlignment="1">
      <alignment vertical="center"/>
    </xf>
    <xf numFmtId="0" fontId="1" fillId="0" borderId="0" xfId="0" applyFont="1"/>
    <xf numFmtId="0" fontId="1" fillId="0" borderId="0" xfId="0" applyFont="1" applyAlignment="1">
      <alignment wrapText="1"/>
    </xf>
    <xf numFmtId="0" fontId="50" fillId="0" borderId="0" xfId="0" applyFont="1" applyAlignment="1">
      <alignment horizontal="center"/>
    </xf>
    <xf numFmtId="0" fontId="2" fillId="8" borderId="0" xfId="1" applyFont="1" applyFill="1" applyAlignment="1" applyProtection="1">
      <alignment vertical="center" wrapText="1"/>
      <protection locked="0"/>
    </xf>
    <xf numFmtId="0" fontId="44" fillId="8" borderId="0" xfId="1" applyFont="1" applyFill="1"/>
    <xf numFmtId="0" fontId="1" fillId="8" borderId="0" xfId="1" applyFill="1"/>
    <xf numFmtId="0" fontId="7" fillId="8" borderId="3" xfId="0" applyFont="1" applyFill="1" applyBorder="1" applyAlignment="1">
      <alignment horizontal="center" vertical="center"/>
    </xf>
    <xf numFmtId="0" fontId="7" fillId="8" borderId="4" xfId="0" applyFont="1" applyFill="1" applyBorder="1" applyAlignment="1">
      <alignment horizontal="center" vertical="center"/>
    </xf>
    <xf numFmtId="0" fontId="34" fillId="8" borderId="0" xfId="0" applyFont="1" applyFill="1"/>
    <xf numFmtId="0" fontId="44" fillId="8" borderId="3" xfId="1" applyFont="1" applyFill="1" applyBorder="1"/>
    <xf numFmtId="0" fontId="44" fillId="8" borderId="5" xfId="1" applyFont="1" applyFill="1" applyBorder="1"/>
    <xf numFmtId="0" fontId="4" fillId="8" borderId="10" xfId="1" applyFont="1" applyFill="1" applyBorder="1" applyAlignment="1">
      <alignment vertical="center"/>
    </xf>
    <xf numFmtId="0" fontId="1" fillId="8" borderId="11" xfId="1" applyFill="1" applyBorder="1"/>
    <xf numFmtId="0" fontId="1" fillId="8" borderId="13" xfId="1" applyFill="1" applyBorder="1"/>
    <xf numFmtId="0" fontId="1" fillId="8" borderId="9" xfId="1" applyFill="1" applyBorder="1" applyAlignment="1">
      <alignment horizontal="center"/>
    </xf>
    <xf numFmtId="0" fontId="1" fillId="8" borderId="0" xfId="1" applyFill="1" applyAlignment="1">
      <alignment horizontal="center"/>
    </xf>
    <xf numFmtId="0" fontId="3" fillId="8" borderId="0" xfId="1" applyFont="1" applyFill="1" applyAlignment="1">
      <alignment vertical="center"/>
    </xf>
    <xf numFmtId="0" fontId="1" fillId="8" borderId="0" xfId="1" applyFill="1" applyAlignment="1">
      <alignment vertical="center"/>
    </xf>
    <xf numFmtId="0" fontId="1" fillId="8" borderId="0" xfId="1" applyFill="1" applyAlignment="1">
      <alignment horizontal="center" vertical="center"/>
    </xf>
    <xf numFmtId="0" fontId="9" fillId="8" borderId="0" xfId="1" applyFont="1" applyFill="1"/>
    <xf numFmtId="0" fontId="1" fillId="8" borderId="10" xfId="1" applyFill="1" applyBorder="1" applyAlignment="1">
      <alignment horizontal="center"/>
    </xf>
    <xf numFmtId="0" fontId="1" fillId="8" borderId="10" xfId="1" applyFill="1" applyBorder="1" applyAlignment="1" applyProtection="1">
      <alignment vertical="center"/>
      <protection locked="0"/>
    </xf>
    <xf numFmtId="0" fontId="30" fillId="8" borderId="0" xfId="1" applyFont="1" applyFill="1" applyAlignment="1">
      <alignment vertical="center"/>
    </xf>
    <xf numFmtId="0" fontId="33" fillId="8" borderId="0" xfId="1" applyFont="1" applyFill="1" applyAlignment="1">
      <alignment vertical="center"/>
    </xf>
    <xf numFmtId="0" fontId="33" fillId="0" borderId="0" xfId="1" applyFont="1" applyAlignment="1">
      <alignment vertical="center"/>
    </xf>
    <xf numFmtId="0" fontId="1" fillId="0" borderId="13" xfId="1" applyBorder="1"/>
    <xf numFmtId="0" fontId="3" fillId="8" borderId="10" xfId="1" applyFont="1" applyFill="1" applyBorder="1" applyAlignment="1">
      <alignment horizontal="center"/>
    </xf>
    <xf numFmtId="0" fontId="1" fillId="8" borderId="11" xfId="1" applyFill="1" applyBorder="1" applyAlignment="1" applyProtection="1">
      <alignment vertical="top"/>
      <protection locked="0"/>
    </xf>
    <xf numFmtId="0" fontId="1" fillId="8" borderId="12" xfId="1" applyFill="1" applyBorder="1" applyProtection="1">
      <protection locked="0"/>
    </xf>
    <xf numFmtId="0" fontId="1" fillId="0" borderId="10" xfId="1" applyBorder="1" applyAlignment="1" applyProtection="1">
      <alignment horizontal="center" vertical="center"/>
      <protection locked="0"/>
    </xf>
    <xf numFmtId="0" fontId="3" fillId="0" borderId="0" xfId="0" applyFont="1"/>
    <xf numFmtId="0" fontId="23" fillId="0" borderId="0" xfId="0" applyFont="1" applyAlignment="1">
      <alignment horizontal="center" vertical="center"/>
    </xf>
    <xf numFmtId="0" fontId="23" fillId="0" borderId="0" xfId="0" applyFont="1" applyAlignment="1">
      <alignment horizontal="left" vertical="center"/>
    </xf>
    <xf numFmtId="0" fontId="23" fillId="0" borderId="0" xfId="0" applyFont="1"/>
    <xf numFmtId="0" fontId="44" fillId="8" borderId="9" xfId="1" applyFont="1" applyFill="1" applyBorder="1"/>
    <xf numFmtId="0" fontId="26" fillId="8" borderId="0" xfId="1" applyFont="1" applyFill="1" applyAlignment="1">
      <alignment vertical="center" wrapText="1"/>
    </xf>
    <xf numFmtId="0" fontId="40" fillId="8" borderId="9" xfId="6" applyFont="1" applyFill="1" applyBorder="1" applyAlignment="1">
      <alignment horizontal="center" vertical="center"/>
    </xf>
    <xf numFmtId="0" fontId="40" fillId="8" borderId="10" xfId="6" applyFont="1" applyFill="1" applyBorder="1" applyAlignment="1">
      <alignment horizontal="center" vertical="center"/>
    </xf>
    <xf numFmtId="0" fontId="1" fillId="0" borderId="10" xfId="1" applyBorder="1"/>
    <xf numFmtId="0" fontId="2" fillId="8" borderId="0" xfId="1" applyFont="1" applyFill="1" applyAlignment="1">
      <alignment vertical="center" wrapText="1"/>
    </xf>
    <xf numFmtId="0" fontId="3" fillId="8" borderId="0" xfId="1" applyFont="1" applyFill="1" applyAlignment="1">
      <alignment wrapText="1"/>
    </xf>
    <xf numFmtId="0" fontId="4" fillId="8" borderId="0" xfId="1" applyFont="1" applyFill="1" applyAlignment="1">
      <alignment vertical="center"/>
    </xf>
    <xf numFmtId="0" fontId="43" fillId="9" borderId="30" xfId="0" applyFont="1" applyFill="1" applyBorder="1" applyAlignment="1">
      <alignment horizontal="center" vertical="center"/>
    </xf>
    <xf numFmtId="0" fontId="43" fillId="9" borderId="31" xfId="0" applyFont="1" applyFill="1" applyBorder="1" applyAlignment="1">
      <alignment horizontal="center" vertical="center"/>
    </xf>
    <xf numFmtId="0" fontId="43" fillId="9" borderId="32" xfId="0" applyFont="1" applyFill="1" applyBorder="1" applyAlignment="1">
      <alignment horizontal="center" vertical="center"/>
    </xf>
    <xf numFmtId="0" fontId="44" fillId="11" borderId="0" xfId="6" applyFont="1" applyFill="1" applyAlignment="1">
      <alignment horizontal="center" vertical="center"/>
    </xf>
    <xf numFmtId="0" fontId="49" fillId="0" borderId="0" xfId="6" applyFont="1" applyAlignment="1">
      <alignment horizontal="center" vertical="center"/>
    </xf>
    <xf numFmtId="0" fontId="44" fillId="0" borderId="0" xfId="6" applyFont="1" applyAlignment="1">
      <alignment horizontal="center" vertical="center"/>
    </xf>
    <xf numFmtId="0" fontId="40" fillId="8" borderId="0" xfId="6" applyFont="1" applyFill="1" applyAlignment="1">
      <alignment horizontal="center" vertical="center"/>
    </xf>
    <xf numFmtId="0" fontId="40" fillId="0" borderId="0" xfId="6" applyFont="1" applyAlignment="1">
      <alignment horizontal="center" vertical="center"/>
    </xf>
    <xf numFmtId="0" fontId="44" fillId="0" borderId="10" xfId="6" applyFont="1" applyBorder="1" applyAlignment="1">
      <alignment horizontal="center" vertical="center"/>
    </xf>
    <xf numFmtId="0" fontId="3" fillId="8" borderId="9" xfId="0" applyFont="1" applyFill="1" applyBorder="1" applyAlignment="1" applyProtection="1">
      <alignment horizontal="right"/>
      <protection hidden="1"/>
    </xf>
    <xf numFmtId="0" fontId="3" fillId="8" borderId="0" xfId="0" applyFont="1" applyFill="1" applyAlignment="1" applyProtection="1">
      <alignment horizontal="center" vertical="center" wrapText="1"/>
      <protection locked="0"/>
    </xf>
    <xf numFmtId="0" fontId="1" fillId="8" borderId="0" xfId="0" applyFont="1" applyFill="1" applyAlignment="1" applyProtection="1">
      <alignment horizontal="center" vertical="center" wrapText="1"/>
      <protection locked="0"/>
    </xf>
    <xf numFmtId="0" fontId="3" fillId="8" borderId="0" xfId="0" applyFont="1" applyFill="1" applyAlignment="1" applyProtection="1">
      <alignment horizontal="right" vertical="center" wrapText="1"/>
      <protection hidden="1"/>
    </xf>
    <xf numFmtId="0" fontId="44" fillId="8" borderId="0" xfId="6" applyFont="1" applyFill="1" applyAlignment="1">
      <alignment horizontal="center" vertical="center"/>
    </xf>
    <xf numFmtId="14" fontId="3" fillId="8" borderId="0" xfId="0" applyNumberFormat="1" applyFont="1" applyFill="1" applyAlignment="1" applyProtection="1">
      <alignment horizontal="center" vertical="center" wrapText="1"/>
      <protection locked="0"/>
    </xf>
    <xf numFmtId="0" fontId="3" fillId="8" borderId="0" xfId="0" applyFont="1" applyFill="1" applyAlignment="1" applyProtection="1">
      <alignment vertical="center" wrapText="1"/>
      <protection locked="0"/>
    </xf>
    <xf numFmtId="0" fontId="44" fillId="8" borderId="10" xfId="6" applyFont="1" applyFill="1" applyBorder="1" applyAlignment="1">
      <alignment horizontal="center" vertical="center"/>
    </xf>
    <xf numFmtId="0" fontId="44" fillId="11" borderId="0" xfId="8" applyFont="1" applyFill="1" applyAlignment="1">
      <alignment horizontal="center" vertical="center"/>
    </xf>
    <xf numFmtId="0" fontId="49" fillId="0" borderId="0" xfId="8" applyFont="1" applyAlignment="1">
      <alignment horizontal="center" vertical="center"/>
    </xf>
    <xf numFmtId="0" fontId="44" fillId="0" borderId="0" xfId="8" applyFont="1" applyAlignment="1">
      <alignment horizontal="center" vertical="center"/>
    </xf>
    <xf numFmtId="0" fontId="13" fillId="0" borderId="0" xfId="8" applyFont="1" applyAlignment="1">
      <alignment horizontal="center" vertical="center"/>
    </xf>
    <xf numFmtId="0" fontId="13" fillId="10" borderId="9" xfId="8" applyFont="1" applyFill="1" applyBorder="1" applyAlignment="1">
      <alignment horizontal="center" vertical="center"/>
    </xf>
    <xf numFmtId="166" fontId="13" fillId="0" borderId="0" xfId="8" applyNumberFormat="1" applyFont="1" applyAlignment="1" applyProtection="1">
      <alignment horizontal="center" vertical="center"/>
      <protection locked="0"/>
    </xf>
    <xf numFmtId="0" fontId="26" fillId="11" borderId="0" xfId="8" applyFont="1" applyFill="1" applyAlignment="1">
      <alignment horizontal="center" vertical="center"/>
    </xf>
    <xf numFmtId="0" fontId="55" fillId="0" borderId="0" xfId="8" applyFont="1" applyAlignment="1">
      <alignment horizontal="center" vertical="center"/>
    </xf>
    <xf numFmtId="167" fontId="13" fillId="0" borderId="0" xfId="8" applyNumberFormat="1" applyFont="1" applyAlignment="1" applyProtection="1">
      <alignment horizontal="center" vertical="center"/>
      <protection locked="0"/>
    </xf>
    <xf numFmtId="0" fontId="13" fillId="0" borderId="0" xfId="8" applyFont="1" applyAlignment="1" applyProtection="1">
      <alignment horizontal="center" vertical="center"/>
      <protection locked="0"/>
    </xf>
    <xf numFmtId="0" fontId="16" fillId="0" borderId="0" xfId="8" applyFont="1" applyAlignment="1" applyProtection="1">
      <alignment horizontal="center" vertical="center"/>
      <protection locked="0"/>
    </xf>
    <xf numFmtId="14" fontId="13" fillId="0" borderId="0" xfId="8" applyNumberFormat="1" applyFont="1" applyAlignment="1" applyProtection="1">
      <alignment horizontal="center" vertical="center" shrinkToFit="1"/>
      <protection locked="0"/>
    </xf>
    <xf numFmtId="14" fontId="44" fillId="0" borderId="0" xfId="8" applyNumberFormat="1" applyFont="1" applyAlignment="1">
      <alignment horizontal="center" vertical="center" shrinkToFit="1"/>
    </xf>
    <xf numFmtId="14" fontId="44" fillId="0" borderId="10" xfId="8" applyNumberFormat="1" applyFont="1" applyBorder="1" applyAlignment="1">
      <alignment horizontal="center" vertical="center" shrinkToFit="1"/>
    </xf>
    <xf numFmtId="14" fontId="44" fillId="11" borderId="0" xfId="8" applyNumberFormat="1" applyFont="1" applyFill="1" applyAlignment="1">
      <alignment horizontal="center" vertical="center" shrinkToFit="1"/>
    </xf>
    <xf numFmtId="14" fontId="49" fillId="0" borderId="0" xfId="8" applyNumberFormat="1" applyFont="1" applyAlignment="1">
      <alignment horizontal="center" vertical="center" shrinkToFit="1"/>
    </xf>
    <xf numFmtId="0" fontId="44" fillId="0" borderId="0" xfId="8" applyFont="1" applyAlignment="1">
      <alignment horizontal="center" vertical="center" shrinkToFit="1"/>
    </xf>
    <xf numFmtId="0" fontId="44" fillId="0" borderId="10" xfId="8" applyFont="1" applyBorder="1" applyAlignment="1">
      <alignment horizontal="center" vertical="center" shrinkToFit="1"/>
    </xf>
    <xf numFmtId="0" fontId="44" fillId="11" borderId="0" xfId="8" applyFont="1" applyFill="1" applyAlignment="1">
      <alignment horizontal="center" vertical="center" shrinkToFit="1"/>
    </xf>
    <xf numFmtId="0" fontId="49" fillId="0" borderId="0" xfId="8" applyFont="1" applyAlignment="1">
      <alignment horizontal="center" vertical="center" shrinkToFit="1"/>
    </xf>
    <xf numFmtId="0" fontId="14" fillId="8" borderId="0" xfId="8" applyFont="1" applyFill="1" applyAlignment="1">
      <alignment horizontal="right" vertical="center"/>
    </xf>
    <xf numFmtId="0" fontId="56" fillId="8" borderId="0" xfId="8" applyFont="1" applyFill="1" applyAlignment="1">
      <alignment horizontal="center" vertical="center"/>
    </xf>
    <xf numFmtId="2" fontId="56" fillId="8" borderId="10" xfId="8" applyNumberFormat="1" applyFont="1" applyFill="1" applyBorder="1" applyAlignment="1">
      <alignment horizontal="center" vertical="center"/>
    </xf>
    <xf numFmtId="10" fontId="26" fillId="11" borderId="0" xfId="18" applyNumberFormat="1" applyFont="1" applyFill="1" applyBorder="1" applyAlignment="1">
      <alignment horizontal="center" vertical="center"/>
    </xf>
    <xf numFmtId="170" fontId="56" fillId="8" borderId="10" xfId="11" applyNumberFormat="1" applyFont="1" applyFill="1" applyBorder="1" applyAlignment="1">
      <alignment horizontal="center" vertical="center"/>
    </xf>
    <xf numFmtId="0" fontId="57" fillId="8" borderId="0" xfId="8" applyFont="1" applyFill="1" applyAlignment="1" applyProtection="1">
      <alignment horizontal="center" vertical="center"/>
      <protection locked="0"/>
    </xf>
    <xf numFmtId="10" fontId="56" fillId="8" borderId="10" xfId="8" applyNumberFormat="1" applyFont="1" applyFill="1" applyBorder="1" applyAlignment="1">
      <alignment horizontal="center" vertical="center"/>
    </xf>
    <xf numFmtId="171" fontId="44" fillId="0" borderId="0" xfId="8" applyNumberFormat="1" applyFont="1" applyAlignment="1" applyProtection="1">
      <alignment horizontal="center" vertical="center"/>
      <protection locked="0"/>
    </xf>
    <xf numFmtId="165" fontId="44" fillId="0" borderId="10" xfId="8" applyNumberFormat="1" applyFont="1" applyBorder="1" applyAlignment="1">
      <alignment horizontal="center" vertical="center"/>
    </xf>
    <xf numFmtId="174" fontId="44" fillId="0" borderId="0" xfId="8" applyNumberFormat="1" applyFont="1" applyAlignment="1">
      <alignment horizontal="center" vertical="center"/>
    </xf>
    <xf numFmtId="0" fontId="44" fillId="8" borderId="12" xfId="8" applyFont="1" applyFill="1" applyBorder="1" applyAlignment="1">
      <alignment horizontal="center" vertical="center"/>
    </xf>
    <xf numFmtId="171" fontId="44" fillId="8" borderId="12" xfId="8" applyNumberFormat="1" applyFont="1" applyFill="1" applyBorder="1" applyAlignment="1" applyProtection="1">
      <alignment horizontal="center" vertical="center"/>
      <protection locked="0"/>
    </xf>
    <xf numFmtId="174" fontId="44" fillId="8" borderId="12" xfId="8" applyNumberFormat="1" applyFont="1" applyFill="1" applyBorder="1" applyAlignment="1">
      <alignment horizontal="center" vertical="center"/>
    </xf>
    <xf numFmtId="165" fontId="44" fillId="8" borderId="13" xfId="8" applyNumberFormat="1" applyFont="1" applyFill="1" applyBorder="1" applyAlignment="1">
      <alignment horizontal="center" vertical="center"/>
    </xf>
    <xf numFmtId="0" fontId="44" fillId="8" borderId="0" xfId="8" applyFont="1" applyFill="1" applyAlignment="1">
      <alignment horizontal="center" vertical="center"/>
    </xf>
    <xf numFmtId="174" fontId="44" fillId="8" borderId="0" xfId="8" applyNumberFormat="1" applyFont="1" applyFill="1" applyAlignment="1">
      <alignment horizontal="center" vertical="center"/>
    </xf>
    <xf numFmtId="165" fontId="44" fillId="8" borderId="0" xfId="8" applyNumberFormat="1" applyFont="1" applyFill="1" applyAlignment="1">
      <alignment horizontal="center" vertical="center"/>
    </xf>
    <xf numFmtId="166" fontId="44" fillId="8" borderId="0" xfId="8" applyNumberFormat="1" applyFont="1" applyFill="1" applyAlignment="1">
      <alignment horizontal="center" vertical="center"/>
    </xf>
    <xf numFmtId="166" fontId="44" fillId="11" borderId="0" xfId="8" applyNumberFormat="1" applyFont="1" applyFill="1" applyAlignment="1">
      <alignment horizontal="center" vertical="center"/>
    </xf>
    <xf numFmtId="165" fontId="44" fillId="11" borderId="0" xfId="8" applyNumberFormat="1" applyFont="1" applyFill="1" applyAlignment="1">
      <alignment horizontal="center" vertical="center"/>
    </xf>
    <xf numFmtId="0" fontId="49" fillId="11" borderId="0" xfId="8" applyFont="1" applyFill="1" applyAlignment="1">
      <alignment horizontal="center" vertical="center"/>
    </xf>
    <xf numFmtId="165" fontId="44" fillId="0" borderId="0" xfId="8" applyNumberFormat="1" applyFont="1" applyAlignment="1">
      <alignment horizontal="center" vertical="center"/>
    </xf>
    <xf numFmtId="0" fontId="48" fillId="0" borderId="0" xfId="6" applyFont="1" applyAlignment="1">
      <alignment horizontal="center" vertical="center"/>
    </xf>
    <xf numFmtId="0" fontId="48" fillId="0" borderId="0" xfId="8" applyFont="1" applyAlignment="1">
      <alignment horizontal="center" vertical="center"/>
    </xf>
    <xf numFmtId="166" fontId="48" fillId="0" borderId="0" xfId="8" applyNumberFormat="1" applyFont="1" applyAlignment="1">
      <alignment horizontal="center" vertical="center"/>
    </xf>
    <xf numFmtId="165" fontId="48" fillId="0" borderId="0" xfId="8" applyNumberFormat="1" applyFont="1" applyAlignment="1">
      <alignment horizontal="center" vertical="center"/>
    </xf>
    <xf numFmtId="0" fontId="14" fillId="0" borderId="0" xfId="1" applyFont="1" applyAlignment="1">
      <alignment horizontal="center"/>
    </xf>
    <xf numFmtId="0" fontId="14" fillId="0" borderId="9" xfId="1" applyFont="1" applyBorder="1" applyAlignment="1">
      <alignment horizontal="center"/>
    </xf>
    <xf numFmtId="0" fontId="14" fillId="0" borderId="0" xfId="1" applyFont="1"/>
    <xf numFmtId="0" fontId="36" fillId="0" borderId="0" xfId="1" applyFont="1" applyAlignment="1">
      <alignment vertical="center"/>
    </xf>
    <xf numFmtId="0" fontId="14" fillId="0" borderId="10" xfId="1" applyFont="1" applyBorder="1" applyAlignment="1">
      <alignment horizontal="center"/>
    </xf>
    <xf numFmtId="0" fontId="14" fillId="0" borderId="0" xfId="1" applyFont="1" applyAlignment="1" applyProtection="1">
      <alignment horizontal="center"/>
      <protection locked="0"/>
    </xf>
    <xf numFmtId="0" fontId="14" fillId="0" borderId="10" xfId="1" applyFont="1" applyBorder="1" applyAlignment="1" applyProtection="1">
      <alignment horizontal="center"/>
      <protection locked="0"/>
    </xf>
    <xf numFmtId="0" fontId="14" fillId="8" borderId="0" xfId="1" applyFont="1" applyFill="1"/>
    <xf numFmtId="0" fontId="14" fillId="8" borderId="0" xfId="1" applyFont="1" applyFill="1" applyAlignment="1">
      <alignment horizontal="center"/>
    </xf>
    <xf numFmtId="0" fontId="14" fillId="8" borderId="0" xfId="1" applyFont="1" applyFill="1" applyAlignment="1" applyProtection="1">
      <alignment horizontal="center"/>
      <protection locked="0"/>
    </xf>
    <xf numFmtId="0" fontId="14" fillId="0" borderId="11" xfId="1" applyFont="1" applyBorder="1"/>
    <xf numFmtId="0" fontId="14" fillId="0" borderId="12" xfId="1" applyFont="1" applyBorder="1"/>
    <xf numFmtId="0" fontId="14" fillId="0" borderId="12" xfId="1" applyFont="1" applyBorder="1" applyAlignment="1" applyProtection="1">
      <alignment horizontal="center"/>
      <protection locked="0"/>
    </xf>
    <xf numFmtId="0" fontId="14" fillId="0" borderId="13" xfId="1" applyFont="1" applyBorder="1" applyAlignment="1" applyProtection="1">
      <alignment horizontal="center"/>
      <protection locked="0"/>
    </xf>
    <xf numFmtId="0" fontId="14" fillId="0" borderId="0" xfId="1" applyFont="1" applyAlignment="1" applyProtection="1">
      <alignment horizontal="center" vertical="center"/>
      <protection locked="0"/>
    </xf>
    <xf numFmtId="0" fontId="62" fillId="8" borderId="0" xfId="0" applyFont="1" applyFill="1" applyAlignment="1">
      <alignment horizontal="center" vertical="center"/>
    </xf>
    <xf numFmtId="0" fontId="62" fillId="8" borderId="0" xfId="0" applyFont="1" applyFill="1" applyAlignment="1">
      <alignment vertical="center"/>
    </xf>
    <xf numFmtId="0" fontId="14" fillId="8" borderId="0" xfId="0" applyFont="1" applyFill="1" applyAlignment="1">
      <alignment horizontal="center" vertical="center" wrapText="1"/>
    </xf>
    <xf numFmtId="0" fontId="14" fillId="4" borderId="0" xfId="12" applyFill="1"/>
    <xf numFmtId="0" fontId="14" fillId="4" borderId="0" xfId="12" applyFill="1" applyAlignment="1">
      <alignment horizontal="right" wrapText="1"/>
    </xf>
    <xf numFmtId="0" fontId="14" fillId="8" borderId="0" xfId="12" applyFill="1"/>
    <xf numFmtId="0" fontId="14" fillId="8" borderId="0" xfId="12" applyFill="1" applyAlignment="1">
      <alignment horizontal="center"/>
    </xf>
    <xf numFmtId="0" fontId="14" fillId="4" borderId="0" xfId="12" applyFill="1" applyAlignment="1">
      <alignment horizontal="center" vertical="center" wrapText="1"/>
    </xf>
    <xf numFmtId="0" fontId="61" fillId="0" borderId="0" xfId="0" applyFont="1"/>
    <xf numFmtId="0" fontId="1" fillId="8" borderId="9" xfId="1" applyFill="1" applyBorder="1" applyProtection="1">
      <protection locked="0"/>
    </xf>
    <xf numFmtId="0" fontId="1" fillId="8" borderId="11" xfId="1" applyFill="1" applyBorder="1" applyProtection="1">
      <protection locked="0"/>
    </xf>
    <xf numFmtId="0" fontId="1" fillId="8" borderId="10" xfId="1" applyFill="1" applyBorder="1" applyProtection="1">
      <protection locked="0"/>
    </xf>
    <xf numFmtId="0" fontId="1" fillId="8" borderId="3" xfId="1" applyFill="1" applyBorder="1" applyProtection="1">
      <protection locked="0"/>
    </xf>
    <xf numFmtId="0" fontId="1" fillId="8" borderId="4" xfId="1" applyFill="1" applyBorder="1" applyProtection="1">
      <protection locked="0"/>
    </xf>
    <xf numFmtId="0" fontId="1" fillId="8" borderId="5" xfId="1" applyFill="1" applyBorder="1" applyProtection="1">
      <protection locked="0"/>
    </xf>
    <xf numFmtId="0" fontId="14" fillId="4" borderId="0" xfId="12" applyFill="1" applyAlignment="1" applyProtection="1">
      <alignment horizontal="center" vertical="center"/>
      <protection locked="0"/>
    </xf>
    <xf numFmtId="0" fontId="1" fillId="4" borderId="0" xfId="12" applyFont="1" applyFill="1" applyAlignment="1">
      <alignment horizontal="center" vertical="center"/>
    </xf>
    <xf numFmtId="164" fontId="14" fillId="0" borderId="0" xfId="1" applyNumberFormat="1" applyFont="1" applyAlignment="1" applyProtection="1">
      <alignment horizontal="center"/>
      <protection locked="0"/>
    </xf>
    <xf numFmtId="164" fontId="14" fillId="0" borderId="0" xfId="1" applyNumberFormat="1" applyFont="1" applyProtection="1">
      <protection locked="0"/>
    </xf>
    <xf numFmtId="0" fontId="60" fillId="0" borderId="0" xfId="1" applyFont="1" applyAlignment="1" applyProtection="1">
      <alignment horizontal="center"/>
      <protection locked="0"/>
    </xf>
    <xf numFmtId="164" fontId="14" fillId="0" borderId="0" xfId="1" applyNumberFormat="1" applyFont="1" applyAlignment="1" applyProtection="1">
      <alignment horizontal="center" vertical="center"/>
      <protection locked="0"/>
    </xf>
    <xf numFmtId="0" fontId="60" fillId="0" borderId="0" xfId="1" applyFont="1" applyAlignment="1" applyProtection="1">
      <alignment horizontal="center" vertical="center"/>
      <protection locked="0"/>
    </xf>
    <xf numFmtId="0" fontId="29" fillId="0" borderId="0" xfId="1" applyFont="1"/>
    <xf numFmtId="0" fontId="64" fillId="0" borderId="0" xfId="1" applyFont="1"/>
    <xf numFmtId="0" fontId="4" fillId="0" borderId="0" xfId="1" applyFont="1"/>
    <xf numFmtId="0" fontId="67" fillId="0" borderId="0" xfId="1" applyFont="1"/>
    <xf numFmtId="0" fontId="14" fillId="8" borderId="0" xfId="12" applyFill="1" applyAlignment="1" applyProtection="1">
      <alignment vertical="center" wrapText="1"/>
      <protection locked="0"/>
    </xf>
    <xf numFmtId="0" fontId="36" fillId="8" borderId="0" xfId="12" applyFont="1" applyFill="1" applyAlignment="1" applyProtection="1">
      <alignment horizontal="left" vertical="center" wrapText="1"/>
      <protection hidden="1"/>
    </xf>
    <xf numFmtId="0" fontId="14" fillId="0" borderId="0" xfId="12" applyAlignment="1" applyProtection="1">
      <alignment vertical="center" wrapText="1"/>
      <protection locked="0"/>
    </xf>
    <xf numFmtId="0" fontId="36" fillId="8" borderId="0" xfId="12" applyFont="1" applyFill="1" applyAlignment="1" applyProtection="1">
      <alignment vertical="center" wrapText="1"/>
      <protection locked="0"/>
    </xf>
    <xf numFmtId="0" fontId="73" fillId="4" borderId="0" xfId="12" applyFont="1" applyFill="1"/>
    <xf numFmtId="0" fontId="14" fillId="8" borderId="0" xfId="12" applyFill="1" applyAlignment="1" applyProtection="1">
      <alignment horizontal="center" vertical="center" wrapText="1"/>
      <protection locked="0"/>
    </xf>
    <xf numFmtId="0" fontId="70" fillId="0" borderId="0" xfId="0" applyFont="1" applyAlignment="1">
      <alignment horizontal="center" vertical="center" wrapText="1"/>
    </xf>
    <xf numFmtId="0" fontId="29" fillId="0" borderId="0" xfId="12" applyFont="1" applyAlignment="1">
      <alignment horizontal="center" vertical="center" wrapText="1"/>
    </xf>
    <xf numFmtId="0" fontId="5" fillId="0" borderId="0" xfId="12" applyFont="1" applyAlignment="1">
      <alignment horizontal="center" vertical="center"/>
    </xf>
    <xf numFmtId="0" fontId="5" fillId="0" borderId="0" xfId="0" applyFont="1" applyAlignment="1">
      <alignment horizontal="center" vertical="center" wrapText="1"/>
    </xf>
    <xf numFmtId="0" fontId="36" fillId="0" borderId="0" xfId="0" applyFont="1" applyAlignment="1">
      <alignment wrapText="1"/>
    </xf>
    <xf numFmtId="0" fontId="61" fillId="0" borderId="0" xfId="0" applyFont="1" applyAlignment="1" applyProtection="1">
      <alignment horizontal="center"/>
      <protection locked="0"/>
    </xf>
    <xf numFmtId="0" fontId="14" fillId="0" borderId="0" xfId="12" applyAlignment="1">
      <alignment horizontal="center" vertical="center"/>
    </xf>
    <xf numFmtId="0" fontId="5" fillId="0" borderId="0" xfId="12" applyFont="1" applyAlignment="1">
      <alignment vertical="center"/>
    </xf>
    <xf numFmtId="0" fontId="2" fillId="0" borderId="0" xfId="12" applyFont="1" applyAlignment="1" applyProtection="1">
      <alignment horizontal="center" vertical="center" wrapText="1"/>
      <protection locked="0"/>
    </xf>
    <xf numFmtId="0" fontId="5" fillId="0" borderId="27" xfId="12" applyFont="1" applyBorder="1" applyAlignment="1">
      <alignment horizontal="center" vertical="center" wrapText="1"/>
    </xf>
    <xf numFmtId="0" fontId="5" fillId="0" borderId="39" xfId="12" applyFont="1" applyBorder="1" applyAlignment="1">
      <alignment horizontal="center" vertical="center" wrapText="1"/>
    </xf>
    <xf numFmtId="0" fontId="14" fillId="0" borderId="0" xfId="12"/>
    <xf numFmtId="0" fontId="36" fillId="0" borderId="0" xfId="0" applyFont="1" applyAlignment="1">
      <alignment horizontal="center" vertical="center" wrapText="1"/>
    </xf>
    <xf numFmtId="0" fontId="36" fillId="0" borderId="0" xfId="0" applyFont="1" applyAlignment="1" applyProtection="1">
      <alignment horizontal="center" vertical="center" wrapText="1"/>
      <protection locked="0"/>
    </xf>
    <xf numFmtId="0" fontId="36" fillId="0" borderId="0" xfId="0" applyFont="1" applyAlignment="1">
      <alignment vertical="center" wrapText="1"/>
    </xf>
    <xf numFmtId="0" fontId="1" fillId="0" borderId="0" xfId="12" applyFont="1"/>
    <xf numFmtId="0" fontId="1" fillId="0" borderId="0" xfId="12" applyFont="1" applyAlignment="1">
      <alignment horizontal="center" vertical="center"/>
    </xf>
    <xf numFmtId="0" fontId="75" fillId="4" borderId="0" xfId="12" applyFont="1" applyFill="1" applyAlignment="1" applyProtection="1">
      <alignment horizontal="center" vertical="center" wrapText="1"/>
      <protection hidden="1"/>
    </xf>
    <xf numFmtId="0" fontId="75" fillId="0" borderId="0" xfId="12" applyFont="1" applyAlignment="1" applyProtection="1">
      <alignment vertical="center" wrapText="1"/>
      <protection hidden="1"/>
    </xf>
    <xf numFmtId="0" fontId="76" fillId="4" borderId="0" xfId="12" applyFont="1" applyFill="1"/>
    <xf numFmtId="0" fontId="5" fillId="0" borderId="10" xfId="12" applyFont="1" applyBorder="1" applyAlignment="1">
      <alignment vertical="center"/>
    </xf>
    <xf numFmtId="0" fontId="70" fillId="0" borderId="12" xfId="0" applyFont="1" applyBorder="1" applyAlignment="1">
      <alignment horizontal="center" vertical="center" wrapText="1"/>
    </xf>
    <xf numFmtId="0" fontId="29" fillId="0" borderId="12" xfId="12" applyFont="1" applyBorder="1" applyAlignment="1">
      <alignment horizontal="center" vertical="center" wrapText="1"/>
    </xf>
    <xf numFmtId="0" fontId="5" fillId="0" borderId="12" xfId="12" applyFont="1" applyBorder="1" applyAlignment="1">
      <alignment horizontal="center" vertical="center"/>
    </xf>
    <xf numFmtId="0" fontId="29" fillId="0" borderId="13" xfId="12" applyFont="1" applyBorder="1" applyAlignment="1">
      <alignment horizontal="center" vertical="center" wrapText="1"/>
    </xf>
    <xf numFmtId="0" fontId="2" fillId="0" borderId="10" xfId="12" applyFont="1" applyBorder="1" applyAlignment="1" applyProtection="1">
      <alignment vertical="center" wrapText="1"/>
      <protection locked="0"/>
    </xf>
    <xf numFmtId="0" fontId="36" fillId="8" borderId="10" xfId="12" applyFont="1" applyFill="1" applyBorder="1" applyAlignment="1" applyProtection="1">
      <alignment vertical="center" wrapText="1"/>
      <protection locked="0"/>
    </xf>
    <xf numFmtId="0" fontId="14" fillId="0" borderId="10" xfId="12" applyBorder="1" applyAlignment="1" applyProtection="1">
      <alignment vertical="center" wrapText="1"/>
      <protection locked="0"/>
    </xf>
    <xf numFmtId="0" fontId="2" fillId="0" borderId="12" xfId="12" applyFont="1" applyBorder="1" applyAlignment="1" applyProtection="1">
      <alignment vertical="center" wrapText="1"/>
      <protection locked="0"/>
    </xf>
    <xf numFmtId="0" fontId="14" fillId="8" borderId="13" xfId="12" applyFill="1" applyBorder="1"/>
    <xf numFmtId="0" fontId="69" fillId="0" borderId="10" xfId="12" applyFont="1" applyBorder="1" applyAlignment="1">
      <alignment horizontal="center" vertical="center"/>
    </xf>
    <xf numFmtId="0" fontId="69" fillId="0" borderId="12" xfId="1" applyFont="1" applyBorder="1" applyAlignment="1">
      <alignment vertical="center"/>
    </xf>
    <xf numFmtId="0" fontId="5" fillId="4" borderId="0" xfId="12" applyFont="1" applyFill="1" applyAlignment="1" applyProtection="1">
      <alignment horizontal="center" vertical="center" wrapText="1"/>
      <protection hidden="1"/>
    </xf>
    <xf numFmtId="0" fontId="2" fillId="4" borderId="15" xfId="12" applyFont="1" applyFill="1" applyBorder="1" applyAlignment="1">
      <alignment horizontal="center" vertical="center"/>
    </xf>
    <xf numFmtId="0" fontId="14" fillId="4" borderId="11" xfId="12" applyFill="1" applyBorder="1"/>
    <xf numFmtId="0" fontId="14" fillId="4" borderId="12" xfId="12" applyFill="1" applyBorder="1"/>
    <xf numFmtId="0" fontId="1" fillId="0" borderId="10" xfId="1" applyBorder="1" applyAlignment="1">
      <alignment horizontal="center"/>
    </xf>
    <xf numFmtId="0" fontId="1" fillId="0" borderId="11" xfId="1" applyBorder="1"/>
    <xf numFmtId="0" fontId="69" fillId="0" borderId="0" xfId="1" applyFont="1" applyAlignment="1">
      <alignment wrapText="1"/>
    </xf>
    <xf numFmtId="0" fontId="44" fillId="8" borderId="10" xfId="1" applyFont="1" applyFill="1" applyBorder="1"/>
    <xf numFmtId="0" fontId="33" fillId="0" borderId="0" xfId="1" applyFont="1" applyAlignment="1">
      <alignment horizontal="center" vertical="center"/>
    </xf>
    <xf numFmtId="0" fontId="42" fillId="0" borderId="0" xfId="1" applyFont="1" applyAlignment="1">
      <alignment horizontal="center" vertical="center"/>
    </xf>
    <xf numFmtId="0" fontId="41" fillId="0" borderId="0" xfId="1" applyFont="1" applyAlignment="1">
      <alignment horizontal="center" vertical="center" wrapText="1"/>
    </xf>
    <xf numFmtId="0" fontId="36" fillId="0" borderId="0" xfId="1" applyFont="1" applyAlignment="1">
      <alignment horizontal="center"/>
    </xf>
    <xf numFmtId="0" fontId="63" fillId="17" borderId="41" xfId="0" applyFont="1" applyFill="1" applyBorder="1" applyAlignment="1">
      <alignment horizontal="center" vertical="center" wrapText="1"/>
    </xf>
    <xf numFmtId="0" fontId="81" fillId="0" borderId="0" xfId="1" applyFont="1"/>
    <xf numFmtId="0" fontId="36" fillId="0" borderId="4" xfId="1" applyFont="1" applyBorder="1" applyAlignment="1" applyProtection="1">
      <alignment vertical="center" wrapText="1"/>
      <protection locked="0"/>
    </xf>
    <xf numFmtId="0" fontId="9" fillId="0" borderId="0" xfId="4" applyFont="1" applyAlignment="1">
      <alignment horizontal="center" vertical="center"/>
    </xf>
    <xf numFmtId="0" fontId="44" fillId="8" borderId="4" xfId="1" applyFont="1" applyFill="1" applyBorder="1"/>
    <xf numFmtId="0" fontId="26" fillId="8" borderId="4" xfId="1" applyFont="1" applyFill="1" applyBorder="1" applyAlignment="1">
      <alignment vertical="center" wrapText="1"/>
    </xf>
    <xf numFmtId="0" fontId="1" fillId="8" borderId="12" xfId="1" applyFill="1" applyBorder="1"/>
    <xf numFmtId="0" fontId="1" fillId="0" borderId="12" xfId="1" applyBorder="1" applyProtection="1">
      <protection locked="0"/>
    </xf>
    <xf numFmtId="0" fontId="1" fillId="8" borderId="10" xfId="1" applyFill="1" applyBorder="1"/>
    <xf numFmtId="0" fontId="1" fillId="8" borderId="12" xfId="1" applyFill="1" applyBorder="1" applyAlignment="1" applyProtection="1">
      <alignment vertical="top"/>
      <protection locked="0"/>
    </xf>
    <xf numFmtId="0" fontId="1" fillId="8" borderId="13" xfId="1" applyFill="1" applyBorder="1" applyAlignment="1" applyProtection="1">
      <alignment vertical="top"/>
      <protection locked="0"/>
    </xf>
    <xf numFmtId="0" fontId="3" fillId="8" borderId="3" xfId="1" applyFont="1" applyFill="1" applyBorder="1" applyAlignment="1">
      <alignment horizontal="center" vertical="center" wrapText="1"/>
    </xf>
    <xf numFmtId="0" fontId="3" fillId="8" borderId="4" xfId="1" applyFont="1" applyFill="1" applyBorder="1" applyAlignment="1">
      <alignment horizontal="center" vertical="center" wrapText="1"/>
    </xf>
    <xf numFmtId="0" fontId="3" fillId="8" borderId="5" xfId="1" applyFont="1" applyFill="1" applyBorder="1" applyAlignment="1">
      <alignment horizontal="center" vertical="center" wrapText="1"/>
    </xf>
    <xf numFmtId="0" fontId="3" fillId="8" borderId="3" xfId="1" applyFont="1" applyFill="1" applyBorder="1" applyAlignment="1">
      <alignment horizontal="center"/>
    </xf>
    <xf numFmtId="0" fontId="3" fillId="8" borderId="4" xfId="1" applyFont="1" applyFill="1" applyBorder="1" applyAlignment="1">
      <alignment horizontal="center"/>
    </xf>
    <xf numFmtId="0" fontId="3" fillId="8" borderId="5" xfId="1" applyFont="1" applyFill="1" applyBorder="1" applyAlignment="1">
      <alignment horizontal="center"/>
    </xf>
    <xf numFmtId="0" fontId="68" fillId="8" borderId="9" xfId="1" applyFont="1" applyFill="1" applyBorder="1"/>
    <xf numFmtId="0" fontId="68" fillId="8" borderId="11" xfId="1" applyFont="1" applyFill="1" applyBorder="1" applyAlignment="1" applyProtection="1">
      <alignment vertical="top"/>
      <protection locked="0"/>
    </xf>
    <xf numFmtId="0" fontId="68" fillId="8" borderId="12" xfId="1" applyFont="1" applyFill="1" applyBorder="1" applyAlignment="1" applyProtection="1">
      <alignment vertical="top"/>
      <protection locked="0"/>
    </xf>
    <xf numFmtId="0" fontId="7" fillId="8" borderId="3" xfId="1" applyFont="1" applyFill="1" applyBorder="1" applyAlignment="1">
      <alignment horizontal="center"/>
    </xf>
    <xf numFmtId="0" fontId="7" fillId="8" borderId="4" xfId="1" applyFont="1" applyFill="1" applyBorder="1" applyAlignment="1">
      <alignment horizontal="center"/>
    </xf>
    <xf numFmtId="0" fontId="7" fillId="8" borderId="9" xfId="1" applyFont="1" applyFill="1" applyBorder="1" applyAlignment="1">
      <alignment horizontal="center"/>
    </xf>
    <xf numFmtId="0" fontId="82" fillId="0" borderId="0" xfId="0" applyFont="1"/>
    <xf numFmtId="0" fontId="82" fillId="8" borderId="0" xfId="0" applyFont="1" applyFill="1"/>
    <xf numFmtId="0" fontId="87" fillId="0" borderId="0" xfId="0" applyFont="1"/>
    <xf numFmtId="49" fontId="1" fillId="8" borderId="0" xfId="4" applyNumberFormat="1" applyFont="1" applyFill="1" applyAlignment="1">
      <alignment horizontal="center" vertical="center" wrapText="1"/>
    </xf>
    <xf numFmtId="0" fontId="17" fillId="8" borderId="0" xfId="0" applyFont="1" applyFill="1" applyAlignment="1">
      <alignment vertical="center"/>
    </xf>
    <xf numFmtId="0" fontId="9" fillId="8" borderId="0" xfId="4" applyFont="1" applyFill="1" applyAlignment="1">
      <alignment horizontal="center" vertical="center"/>
    </xf>
    <xf numFmtId="16" fontId="2" fillId="9" borderId="41" xfId="24" applyNumberFormat="1" applyFont="1" applyFill="1" applyBorder="1" applyAlignment="1" applyProtection="1">
      <alignment vertical="center" wrapText="1"/>
      <protection locked="0"/>
    </xf>
    <xf numFmtId="0" fontId="5" fillId="0" borderId="1"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36" fillId="0" borderId="0" xfId="1" applyFont="1" applyAlignment="1" applyProtection="1">
      <alignment horizontal="center"/>
      <protection locked="0"/>
    </xf>
    <xf numFmtId="0" fontId="2" fillId="5" borderId="24" xfId="4" applyFont="1" applyFill="1" applyBorder="1" applyAlignment="1">
      <alignment horizontal="center" vertical="center"/>
    </xf>
    <xf numFmtId="0" fontId="5" fillId="0" borderId="0" xfId="1" applyFont="1" applyAlignment="1">
      <alignment vertical="center"/>
    </xf>
    <xf numFmtId="0" fontId="1" fillId="0" borderId="11" xfId="1" applyBorder="1" applyAlignment="1">
      <alignment horizontal="center"/>
    </xf>
    <xf numFmtId="0" fontId="1" fillId="0" borderId="12" xfId="1" applyBorder="1" applyAlignment="1">
      <alignment horizontal="center"/>
    </xf>
    <xf numFmtId="0" fontId="1" fillId="0" borderId="13" xfId="1" applyBorder="1" applyAlignment="1">
      <alignment horizontal="center"/>
    </xf>
    <xf numFmtId="0" fontId="5" fillId="0" borderId="7" xfId="0" applyFont="1" applyBorder="1" applyAlignment="1" applyProtection="1">
      <alignment horizontal="center" vertical="center" wrapText="1"/>
      <protection locked="0"/>
    </xf>
    <xf numFmtId="0" fontId="5" fillId="0" borderId="53" xfId="0" applyFont="1" applyBorder="1" applyAlignment="1" applyProtection="1">
      <alignment horizontal="center" vertical="center" wrapText="1"/>
      <protection locked="0"/>
    </xf>
    <xf numFmtId="0" fontId="14" fillId="0" borderId="0" xfId="1" applyFont="1" applyAlignment="1">
      <alignment horizontal="right" vertical="center"/>
    </xf>
    <xf numFmtId="0" fontId="3" fillId="0" borderId="0" xfId="1" applyFont="1" applyAlignment="1">
      <alignment horizontal="center"/>
    </xf>
    <xf numFmtId="0" fontId="3" fillId="0" borderId="0" xfId="1" applyFont="1" applyAlignment="1">
      <alignment horizontal="center" vertical="center"/>
    </xf>
    <xf numFmtId="0" fontId="1" fillId="0" borderId="0" xfId="1" applyAlignment="1" applyProtection="1">
      <alignment horizontal="center" vertical="center"/>
      <protection locked="0"/>
    </xf>
    <xf numFmtId="0" fontId="1" fillId="0" borderId="9" xfId="1" applyBorder="1" applyAlignment="1">
      <alignment vertical="center"/>
    </xf>
    <xf numFmtId="164" fontId="14" fillId="8" borderId="2" xfId="1" applyNumberFormat="1" applyFont="1" applyFill="1" applyBorder="1" applyAlignment="1" applyProtection="1">
      <alignment horizontal="center" vertical="center"/>
      <protection locked="0"/>
    </xf>
    <xf numFmtId="0" fontId="14" fillId="8" borderId="2" xfId="1" applyFont="1" applyFill="1" applyBorder="1" applyAlignment="1" applyProtection="1">
      <alignment horizontal="center" vertical="center"/>
      <protection locked="0"/>
    </xf>
    <xf numFmtId="0" fontId="14" fillId="0" borderId="53" xfId="1" applyFont="1" applyBorder="1" applyAlignment="1" applyProtection="1">
      <alignment horizontal="center" vertical="center"/>
      <protection locked="0"/>
    </xf>
    <xf numFmtId="0" fontId="2" fillId="0" borderId="0" xfId="12" applyFont="1" applyAlignment="1" applyProtection="1">
      <alignment vertical="center" wrapText="1"/>
      <protection locked="0"/>
    </xf>
    <xf numFmtId="0" fontId="2" fillId="8" borderId="0" xfId="12" applyFont="1" applyFill="1" applyAlignment="1" applyProtection="1">
      <alignment vertical="center" wrapText="1"/>
      <protection locked="0"/>
    </xf>
    <xf numFmtId="0" fontId="92" fillId="0" borderId="0" xfId="1" applyFont="1" applyAlignment="1">
      <alignment horizontal="center"/>
    </xf>
    <xf numFmtId="2" fontId="13" fillId="3" borderId="54" xfId="8" applyNumberFormat="1" applyFont="1" applyFill="1" applyBorder="1" applyAlignment="1" applyProtection="1">
      <alignment horizontal="center" vertical="center"/>
      <protection locked="0"/>
    </xf>
    <xf numFmtId="0" fontId="94" fillId="8" borderId="0" xfId="1" applyFont="1" applyFill="1"/>
    <xf numFmtId="0" fontId="95" fillId="8" borderId="0" xfId="1" applyFont="1" applyFill="1"/>
    <xf numFmtId="0" fontId="95" fillId="0" borderId="0" xfId="1" applyFont="1"/>
    <xf numFmtId="0" fontId="68" fillId="0" borderId="0" xfId="1" applyFont="1"/>
    <xf numFmtId="0" fontId="97" fillId="8" borderId="0" xfId="1" applyFont="1" applyFill="1" applyAlignment="1">
      <alignment horizontal="center" vertical="center"/>
    </xf>
    <xf numFmtId="0" fontId="67" fillId="8" borderId="0" xfId="1" applyFont="1" applyFill="1" applyAlignment="1">
      <alignment horizontal="center" vertical="center"/>
    </xf>
    <xf numFmtId="0" fontId="67" fillId="0" borderId="0" xfId="1" applyFont="1" applyAlignment="1">
      <alignment horizontal="center" vertical="center"/>
    </xf>
    <xf numFmtId="0" fontId="4" fillId="0" borderId="0" xfId="1" applyFont="1" applyAlignment="1">
      <alignment horizontal="center" vertical="center"/>
    </xf>
    <xf numFmtId="0" fontId="97" fillId="8" borderId="0" xfId="1" applyFont="1" applyFill="1" applyAlignment="1">
      <alignment vertical="center"/>
    </xf>
    <xf numFmtId="0" fontId="67" fillId="8" borderId="0" xfId="1" applyFont="1" applyFill="1" applyAlignment="1">
      <alignment vertical="center"/>
    </xf>
    <xf numFmtId="0" fontId="67" fillId="0" borderId="0" xfId="1" applyFont="1" applyAlignment="1">
      <alignment vertical="center"/>
    </xf>
    <xf numFmtId="0" fontId="4" fillId="0" borderId="0" xfId="1" applyFont="1" applyAlignment="1">
      <alignment vertical="center"/>
    </xf>
    <xf numFmtId="0" fontId="2" fillId="0" borderId="24" xfId="23" applyNumberFormat="1" applyFont="1" applyFill="1" applyBorder="1" applyAlignment="1" applyProtection="1">
      <alignment horizontal="center" vertical="center"/>
      <protection locked="0"/>
    </xf>
    <xf numFmtId="0" fontId="1" fillId="0" borderId="19" xfId="1" applyBorder="1"/>
    <xf numFmtId="0" fontId="36" fillId="5" borderId="23" xfId="1" applyFont="1" applyFill="1" applyBorder="1" applyAlignment="1">
      <alignment vertical="center"/>
    </xf>
    <xf numFmtId="0" fontId="36" fillId="5" borderId="24" xfId="1" applyFont="1" applyFill="1" applyBorder="1" applyAlignment="1">
      <alignment vertical="center"/>
    </xf>
    <xf numFmtId="164" fontId="3" fillId="18" borderId="31" xfId="1" applyNumberFormat="1" applyFont="1" applyFill="1" applyBorder="1" applyAlignment="1" applyProtection="1">
      <alignment horizontal="center" vertical="center" wrapText="1"/>
      <protection locked="0"/>
    </xf>
    <xf numFmtId="0" fontId="33" fillId="0" borderId="0" xfId="1" applyFont="1" applyAlignment="1">
      <alignment wrapText="1"/>
    </xf>
    <xf numFmtId="0" fontId="2" fillId="8" borderId="57" xfId="1" applyFont="1" applyFill="1" applyBorder="1" applyAlignment="1" applyProtection="1">
      <alignment horizontal="center" vertical="center"/>
      <protection locked="0"/>
    </xf>
    <xf numFmtId="0" fontId="14" fillId="0" borderId="9" xfId="1" applyFont="1" applyBorder="1" applyAlignment="1">
      <alignment horizontal="center" wrapText="1"/>
    </xf>
    <xf numFmtId="0" fontId="2" fillId="8" borderId="10" xfId="12" applyFont="1" applyFill="1" applyBorder="1" applyAlignment="1" applyProtection="1">
      <alignment horizontal="left" vertical="center" wrapText="1"/>
      <protection hidden="1"/>
    </xf>
    <xf numFmtId="0" fontId="3" fillId="0" borderId="12" xfId="1" applyFont="1" applyBorder="1" applyAlignment="1">
      <alignment vertical="center"/>
    </xf>
    <xf numFmtId="0" fontId="1" fillId="0" borderId="12" xfId="1" applyBorder="1" applyAlignment="1">
      <alignment vertical="center"/>
    </xf>
    <xf numFmtId="0" fontId="1" fillId="0" borderId="12" xfId="1" applyBorder="1" applyAlignment="1">
      <alignment horizontal="center" vertical="center"/>
    </xf>
    <xf numFmtId="0" fontId="9" fillId="0" borderId="12" xfId="1" applyFont="1" applyBorder="1"/>
    <xf numFmtId="0" fontId="5" fillId="8" borderId="4" xfId="1" applyFont="1" applyFill="1" applyBorder="1" applyAlignment="1" applyProtection="1">
      <alignment vertical="center"/>
      <protection locked="0"/>
    </xf>
    <xf numFmtId="0" fontId="5" fillId="8" borderId="0" xfId="1" applyFont="1" applyFill="1" applyAlignment="1" applyProtection="1">
      <alignment vertical="center"/>
      <protection locked="0"/>
    </xf>
    <xf numFmtId="0" fontId="1" fillId="0" borderId="37" xfId="1" applyBorder="1" applyProtection="1">
      <protection locked="0"/>
    </xf>
    <xf numFmtId="0" fontId="68" fillId="8" borderId="0" xfId="1" applyFont="1" applyFill="1"/>
    <xf numFmtId="0" fontId="1" fillId="0" borderId="0" xfId="1" applyAlignment="1" applyProtection="1">
      <alignment vertical="top"/>
      <protection locked="0"/>
    </xf>
    <xf numFmtId="0" fontId="7" fillId="8" borderId="0" xfId="1" applyFont="1" applyFill="1" applyAlignment="1">
      <alignment horizontal="center"/>
    </xf>
    <xf numFmtId="0" fontId="3" fillId="8" borderId="0" xfId="1" applyFont="1" applyFill="1" applyAlignment="1">
      <alignment horizontal="center"/>
    </xf>
    <xf numFmtId="0" fontId="24" fillId="5" borderId="0" xfId="1" applyFont="1" applyFill="1" applyAlignment="1" applyProtection="1">
      <alignment horizontal="center" vertical="top" wrapText="1"/>
      <protection locked="0"/>
    </xf>
    <xf numFmtId="0" fontId="24" fillId="5" borderId="12" xfId="1" applyFont="1" applyFill="1" applyBorder="1" applyAlignment="1" applyProtection="1">
      <alignment horizontal="center" vertical="center" wrapText="1"/>
      <protection locked="0"/>
    </xf>
    <xf numFmtId="0" fontId="24" fillId="5" borderId="11" xfId="1" applyFont="1" applyFill="1" applyBorder="1" applyAlignment="1" applyProtection="1">
      <alignment vertical="center" wrapText="1"/>
      <protection locked="0"/>
    </xf>
    <xf numFmtId="14" fontId="65" fillId="0" borderId="0" xfId="1" applyNumberFormat="1" applyFont="1" applyAlignment="1" applyProtection="1">
      <alignment vertical="center" wrapText="1"/>
      <protection locked="0"/>
    </xf>
    <xf numFmtId="0" fontId="24" fillId="5" borderId="0" xfId="1" applyFont="1" applyFill="1" applyAlignment="1" applyProtection="1">
      <alignment vertical="center" wrapText="1"/>
      <protection locked="0"/>
    </xf>
    <xf numFmtId="0" fontId="24" fillId="5" borderId="9" xfId="1" applyFont="1" applyFill="1" applyBorder="1" applyAlignment="1" applyProtection="1">
      <alignment vertical="top" wrapText="1"/>
      <protection locked="0"/>
    </xf>
    <xf numFmtId="0" fontId="44" fillId="17" borderId="27" xfId="1" applyFont="1" applyFill="1" applyBorder="1" applyAlignment="1" applyProtection="1">
      <alignment horizontal="center" vertical="center"/>
      <protection locked="0"/>
    </xf>
    <xf numFmtId="0" fontId="44" fillId="17" borderId="39" xfId="1" applyFont="1" applyFill="1" applyBorder="1" applyAlignment="1" applyProtection="1">
      <alignment horizontal="center" vertical="center"/>
      <protection locked="0"/>
    </xf>
    <xf numFmtId="0" fontId="44" fillId="17" borderId="40" xfId="1" applyFont="1" applyFill="1" applyBorder="1" applyAlignment="1" applyProtection="1">
      <alignment horizontal="center" vertical="center"/>
      <protection locked="0"/>
    </xf>
    <xf numFmtId="14" fontId="65" fillId="0" borderId="10" xfId="1" applyNumberFormat="1" applyFont="1" applyBorder="1" applyAlignment="1" applyProtection="1">
      <alignment vertical="center" wrapText="1"/>
      <protection locked="0"/>
    </xf>
    <xf numFmtId="14" fontId="65" fillId="0" borderId="44" xfId="1" applyNumberFormat="1" applyFont="1" applyBorder="1" applyAlignment="1" applyProtection="1">
      <alignment vertical="center" wrapText="1"/>
      <protection locked="0"/>
    </xf>
    <xf numFmtId="0" fontId="2" fillId="8" borderId="4" xfId="1" applyFont="1" applyFill="1" applyBorder="1" applyAlignment="1">
      <alignment horizontal="left" vertical="center"/>
    </xf>
    <xf numFmtId="0" fontId="29" fillId="0" borderId="53" xfId="12" applyFont="1" applyBorder="1" applyAlignment="1" applyProtection="1">
      <alignment horizontal="center" vertical="center" wrapText="1"/>
      <protection locked="0"/>
    </xf>
    <xf numFmtId="49" fontId="1" fillId="8" borderId="12" xfId="4" applyNumberFormat="1" applyFont="1" applyFill="1" applyBorder="1" applyAlignment="1">
      <alignment horizontal="center" vertical="center" wrapText="1"/>
    </xf>
    <xf numFmtId="0" fontId="5" fillId="8" borderId="9" xfId="0" applyFont="1" applyFill="1" applyBorder="1" applyAlignment="1">
      <alignment horizontal="right" vertical="center" wrapText="1"/>
    </xf>
    <xf numFmtId="0" fontId="5" fillId="8" borderId="0" xfId="0" applyFont="1" applyFill="1" applyAlignment="1">
      <alignment horizontal="right" vertical="center" wrapText="1"/>
    </xf>
    <xf numFmtId="0" fontId="65" fillId="8" borderId="0" xfId="0" applyFont="1" applyFill="1" applyAlignment="1" applyProtection="1">
      <alignment horizontal="center" vertical="top" wrapText="1"/>
      <protection locked="0"/>
    </xf>
    <xf numFmtId="0" fontId="2" fillId="8" borderId="12" xfId="0" applyFont="1" applyFill="1" applyBorder="1" applyAlignment="1">
      <alignment horizontal="center" vertical="center" wrapText="1"/>
    </xf>
    <xf numFmtId="0" fontId="2" fillId="8" borderId="24" xfId="0" applyFont="1" applyFill="1" applyBorder="1" applyAlignment="1">
      <alignment horizontal="left" vertical="top" wrapText="1"/>
    </xf>
    <xf numFmtId="0" fontId="58" fillId="8" borderId="9" xfId="0" applyFont="1" applyFill="1" applyBorder="1" applyAlignment="1">
      <alignment vertical="center" wrapText="1"/>
    </xf>
    <xf numFmtId="0" fontId="2" fillId="8" borderId="0" xfId="0" applyFont="1" applyFill="1" applyAlignment="1">
      <alignment horizontal="center" vertical="center" wrapText="1"/>
    </xf>
    <xf numFmtId="173" fontId="14" fillId="8" borderId="0" xfId="0" applyNumberFormat="1" applyFont="1" applyFill="1" applyAlignment="1" applyProtection="1">
      <alignment horizontal="center" vertical="center" wrapText="1"/>
      <protection locked="0"/>
    </xf>
    <xf numFmtId="0" fontId="14" fillId="8" borderId="0" xfId="0" applyFont="1" applyFill="1" applyAlignment="1" applyProtection="1">
      <alignment vertical="center" wrapText="1"/>
      <protection locked="0"/>
    </xf>
    <xf numFmtId="0" fontId="29" fillId="8" borderId="0" xfId="0" applyFont="1" applyFill="1" applyAlignment="1" applyProtection="1">
      <alignment vertical="center" wrapText="1"/>
      <protection locked="0"/>
    </xf>
    <xf numFmtId="0" fontId="14" fillId="8" borderId="0" xfId="0" applyFont="1" applyFill="1" applyAlignment="1" applyProtection="1">
      <alignment horizontal="center" vertical="center" wrapText="1"/>
      <protection locked="0"/>
    </xf>
    <xf numFmtId="0" fontId="29" fillId="8" borderId="0" xfId="0" applyFont="1" applyFill="1" applyAlignment="1" applyProtection="1">
      <alignment horizontal="center" vertical="center" wrapText="1"/>
      <protection locked="0"/>
    </xf>
    <xf numFmtId="0" fontId="5" fillId="8" borderId="11" xfId="0" applyFont="1" applyFill="1" applyBorder="1" applyAlignment="1">
      <alignment horizontal="right" vertical="center" wrapText="1"/>
    </xf>
    <xf numFmtId="0" fontId="2" fillId="8" borderId="0" xfId="0" applyFont="1" applyFill="1" applyAlignment="1" applyProtection="1">
      <alignment horizontal="center" vertical="top" wrapText="1"/>
      <protection locked="0"/>
    </xf>
    <xf numFmtId="0" fontId="7" fillId="8" borderId="0" xfId="0" applyFont="1" applyFill="1" applyAlignment="1">
      <alignment vertical="center"/>
    </xf>
    <xf numFmtId="0" fontId="2" fillId="8" borderId="0" xfId="0" applyFont="1" applyFill="1" applyAlignment="1">
      <alignment horizontal="left" vertical="top" wrapText="1"/>
    </xf>
    <xf numFmtId="0" fontId="0" fillId="0" borderId="5" xfId="0" applyBorder="1"/>
    <xf numFmtId="0" fontId="0" fillId="0" borderId="10" xfId="0" applyBorder="1"/>
    <xf numFmtId="0" fontId="14" fillId="8" borderId="12" xfId="0" applyFont="1" applyFill="1" applyBorder="1" applyAlignment="1" applyProtection="1">
      <alignment horizontal="center" vertical="center" wrapText="1"/>
      <protection locked="0"/>
    </xf>
    <xf numFmtId="0" fontId="29" fillId="8" borderId="12" xfId="0" applyFont="1" applyFill="1" applyBorder="1" applyAlignment="1" applyProtection="1">
      <alignment horizontal="center" vertical="center" wrapText="1"/>
      <protection locked="0"/>
    </xf>
    <xf numFmtId="0" fontId="0" fillId="0" borderId="13" xfId="0" applyBorder="1"/>
    <xf numFmtId="0" fontId="2" fillId="8" borderId="4" xfId="0" applyFont="1" applyFill="1" applyBorder="1" applyAlignment="1">
      <alignment horizontal="center" vertical="center" wrapText="1"/>
    </xf>
    <xf numFmtId="0" fontId="2" fillId="8" borderId="4" xfId="0" applyFont="1" applyFill="1" applyBorder="1" applyAlignment="1">
      <alignment horizontal="center" vertical="top" wrapText="1"/>
    </xf>
    <xf numFmtId="0" fontId="5" fillId="8" borderId="3" xfId="0" applyFont="1" applyFill="1" applyBorder="1" applyAlignment="1">
      <alignment horizontal="right" vertical="center" wrapText="1"/>
    </xf>
    <xf numFmtId="0" fontId="5" fillId="8" borderId="4" xfId="0" applyFont="1" applyFill="1" applyBorder="1" applyAlignment="1">
      <alignment horizontal="right" vertical="center" wrapText="1"/>
    </xf>
    <xf numFmtId="0" fontId="5" fillId="8" borderId="4" xfId="0" applyFont="1" applyFill="1" applyBorder="1" applyAlignment="1">
      <alignment horizontal="right" vertical="center"/>
    </xf>
    <xf numFmtId="0" fontId="86" fillId="0" borderId="4" xfId="0" applyFont="1" applyBorder="1" applyAlignment="1" applyProtection="1">
      <alignment horizontal="center" vertical="center"/>
      <protection locked="0"/>
    </xf>
    <xf numFmtId="0" fontId="14" fillId="8" borderId="4" xfId="0" applyFont="1" applyFill="1" applyBorder="1" applyAlignment="1" applyProtection="1">
      <alignment horizontal="center" vertical="center" wrapText="1"/>
      <protection locked="0"/>
    </xf>
    <xf numFmtId="0" fontId="29" fillId="8" borderId="4" xfId="0" applyFont="1" applyFill="1" applyBorder="1" applyAlignment="1" applyProtection="1">
      <alignment horizontal="center" vertical="center" wrapText="1"/>
      <protection locked="0"/>
    </xf>
    <xf numFmtId="0" fontId="5" fillId="8" borderId="4" xfId="0" applyFont="1" applyFill="1" applyBorder="1" applyAlignment="1" applyProtection="1">
      <alignment horizontal="right" vertical="center" wrapText="1"/>
      <protection locked="0"/>
    </xf>
    <xf numFmtId="0" fontId="5" fillId="8" borderId="5" xfId="0" applyFont="1" applyFill="1" applyBorder="1" applyAlignment="1" applyProtection="1">
      <alignment horizontal="right" vertical="center" wrapText="1"/>
      <protection locked="0"/>
    </xf>
    <xf numFmtId="173" fontId="14" fillId="8" borderId="13" xfId="0" applyNumberFormat="1" applyFont="1" applyFill="1" applyBorder="1" applyAlignment="1" applyProtection="1">
      <alignment horizontal="center" vertical="center" wrapText="1"/>
      <protection locked="0"/>
    </xf>
    <xf numFmtId="0" fontId="113" fillId="0" borderId="0" xfId="0" applyFont="1"/>
    <xf numFmtId="0" fontId="26" fillId="0" borderId="0" xfId="8" applyFont="1" applyAlignment="1">
      <alignment horizontal="center" vertical="center"/>
    </xf>
    <xf numFmtId="0" fontId="3" fillId="0" borderId="9" xfId="0" applyFont="1" applyBorder="1" applyAlignment="1" applyProtection="1">
      <alignment horizontal="left" vertical="center"/>
      <protection hidden="1"/>
    </xf>
    <xf numFmtId="0" fontId="3" fillId="0" borderId="0" xfId="0" applyFont="1" applyAlignment="1" applyProtection="1">
      <alignment horizontal="center" vertical="center" wrapText="1"/>
      <protection locked="0"/>
    </xf>
    <xf numFmtId="0" fontId="3" fillId="0" borderId="0" xfId="0" applyFont="1" applyAlignment="1" applyProtection="1">
      <alignment horizontal="right" vertical="center" wrapText="1"/>
      <protection hidden="1"/>
    </xf>
    <xf numFmtId="0" fontId="3" fillId="0" borderId="0" xfId="0" applyFont="1" applyAlignment="1" applyProtection="1">
      <alignment vertical="center" wrapText="1"/>
      <protection locked="0"/>
    </xf>
    <xf numFmtId="0" fontId="3" fillId="0" borderId="9" xfId="0" applyFont="1" applyBorder="1" applyAlignment="1" applyProtection="1">
      <alignment horizontal="right"/>
      <protection hidden="1"/>
    </xf>
    <xf numFmtId="0" fontId="53" fillId="8" borderId="63" xfId="10" applyFont="1" applyFill="1" applyBorder="1" applyAlignment="1" applyProtection="1">
      <alignment horizontal="center" vertical="center"/>
      <protection locked="0"/>
    </xf>
    <xf numFmtId="0" fontId="54" fillId="10" borderId="64" xfId="8" applyFont="1" applyFill="1" applyBorder="1" applyAlignment="1" applyProtection="1">
      <alignment horizontal="center" vertical="center"/>
      <protection locked="0"/>
    </xf>
    <xf numFmtId="0" fontId="13" fillId="10" borderId="64" xfId="8" applyFont="1" applyFill="1" applyBorder="1" applyAlignment="1">
      <alignment horizontal="center" vertical="center"/>
    </xf>
    <xf numFmtId="164" fontId="54" fillId="10" borderId="65" xfId="8" applyNumberFormat="1" applyFont="1" applyFill="1" applyBorder="1" applyAlignment="1">
      <alignment horizontal="center" vertical="center"/>
    </xf>
    <xf numFmtId="0" fontId="117" fillId="0" borderId="0" xfId="8" applyFont="1" applyAlignment="1">
      <alignment horizontal="center" vertical="center"/>
    </xf>
    <xf numFmtId="0" fontId="118" fillId="0" borderId="0" xfId="8" applyFont="1" applyAlignment="1">
      <alignment horizontal="center" vertical="center"/>
    </xf>
    <xf numFmtId="0" fontId="118" fillId="0" borderId="0" xfId="27" applyFont="1" applyFill="1" applyBorder="1" applyAlignment="1">
      <alignment horizontal="center" vertical="center"/>
    </xf>
    <xf numFmtId="0" fontId="118" fillId="0" borderId="0" xfId="8" applyFont="1" applyAlignment="1" applyProtection="1">
      <alignment horizontal="center" vertical="center"/>
      <protection locked="0"/>
    </xf>
    <xf numFmtId="0" fontId="13" fillId="10" borderId="67" xfId="8" applyFont="1" applyFill="1" applyBorder="1" applyAlignment="1">
      <alignment horizontal="center" vertical="center"/>
    </xf>
    <xf numFmtId="2" fontId="118" fillId="0" borderId="0" xfId="8" applyNumberFormat="1" applyFont="1" applyAlignment="1" applyProtection="1">
      <alignment horizontal="center" vertical="center"/>
      <protection locked="0"/>
    </xf>
    <xf numFmtId="0" fontId="13" fillId="7" borderId="9" xfId="27" applyFont="1" applyFill="1" applyBorder="1" applyAlignment="1">
      <alignment horizontal="center" vertical="center"/>
    </xf>
    <xf numFmtId="0" fontId="13" fillId="10" borderId="68" xfId="8" applyFont="1" applyFill="1" applyBorder="1" applyAlignment="1">
      <alignment horizontal="center" vertical="center"/>
    </xf>
    <xf numFmtId="164" fontId="54" fillId="10" borderId="69" xfId="8" applyNumberFormat="1" applyFont="1" applyFill="1" applyBorder="1" applyAlignment="1">
      <alignment horizontal="center" vertical="center"/>
    </xf>
    <xf numFmtId="0" fontId="13" fillId="10" borderId="69" xfId="8" applyFont="1" applyFill="1" applyBorder="1" applyAlignment="1">
      <alignment horizontal="center" vertical="center"/>
    </xf>
    <xf numFmtId="168" fontId="118" fillId="0" borderId="0" xfId="27" applyNumberFormat="1" applyFont="1" applyFill="1" applyBorder="1" applyAlignment="1">
      <alignment horizontal="center" vertical="center"/>
    </xf>
    <xf numFmtId="0" fontId="26" fillId="2" borderId="41" xfId="27" applyFont="1" applyBorder="1" applyAlignment="1">
      <alignment horizontal="center" vertical="center"/>
    </xf>
    <xf numFmtId="0" fontId="54" fillId="10" borderId="69" xfId="8" applyFont="1" applyFill="1" applyBorder="1" applyAlignment="1">
      <alignment horizontal="center" vertical="center"/>
    </xf>
    <xf numFmtId="168" fontId="13" fillId="0" borderId="0" xfId="27" applyNumberFormat="1" applyFont="1" applyFill="1" applyBorder="1" applyAlignment="1">
      <alignment horizontal="center" vertical="center"/>
    </xf>
    <xf numFmtId="0" fontId="26" fillId="8" borderId="0" xfId="27" applyFont="1" applyFill="1" applyBorder="1" applyAlignment="1">
      <alignment horizontal="center" vertical="center"/>
    </xf>
    <xf numFmtId="0" fontId="26" fillId="8" borderId="10" xfId="27" applyFont="1" applyFill="1" applyBorder="1" applyAlignment="1">
      <alignment horizontal="center" vertical="center"/>
    </xf>
    <xf numFmtId="0" fontId="26" fillId="11" borderId="0" xfId="27" applyFont="1" applyFill="1" applyBorder="1" applyAlignment="1">
      <alignment horizontal="center" vertical="center"/>
    </xf>
    <xf numFmtId="0" fontId="55" fillId="0" borderId="73" xfId="27" applyFont="1" applyFill="1" applyBorder="1" applyAlignment="1">
      <alignment horizontal="center" vertical="center"/>
    </xf>
    <xf numFmtId="0" fontId="55" fillId="0" borderId="66" xfId="27" applyFont="1" applyFill="1" applyAlignment="1">
      <alignment horizontal="center" vertical="center"/>
    </xf>
    <xf numFmtId="0" fontId="26" fillId="2" borderId="66" xfId="27" applyFont="1" applyAlignment="1">
      <alignment horizontal="center" vertical="center"/>
    </xf>
    <xf numFmtId="165" fontId="118" fillId="0" borderId="0" xfId="27" applyNumberFormat="1" applyFont="1" applyFill="1" applyBorder="1" applyAlignment="1">
      <alignment horizontal="center" vertical="center"/>
    </xf>
    <xf numFmtId="10" fontId="118" fillId="0" borderId="0" xfId="27" applyNumberFormat="1" applyFont="1" applyFill="1" applyBorder="1" applyAlignment="1">
      <alignment horizontal="center" vertical="center"/>
    </xf>
    <xf numFmtId="171" fontId="118" fillId="0" borderId="0" xfId="27" applyNumberFormat="1" applyFont="1" applyFill="1" applyBorder="1" applyAlignment="1">
      <alignment horizontal="center" vertical="center"/>
    </xf>
    <xf numFmtId="0" fontId="117" fillId="0" borderId="0" xfId="27" applyFont="1" applyFill="1" applyBorder="1" applyAlignment="1">
      <alignment horizontal="center" vertical="center"/>
    </xf>
    <xf numFmtId="0" fontId="26" fillId="12" borderId="66" xfId="27" applyFont="1" applyFill="1" applyAlignment="1">
      <alignment horizontal="center" vertical="center"/>
    </xf>
    <xf numFmtId="0" fontId="116" fillId="0" borderId="0" xfId="8" applyFont="1" applyAlignment="1">
      <alignment horizontal="left" vertical="center"/>
    </xf>
    <xf numFmtId="0" fontId="116" fillId="0" borderId="0" xfId="27" applyFont="1" applyFill="1" applyBorder="1" applyAlignment="1">
      <alignment horizontal="center" vertical="center"/>
    </xf>
    <xf numFmtId="165" fontId="13" fillId="0" borderId="0" xfId="27" applyNumberFormat="1" applyFont="1" applyFill="1" applyBorder="1" applyAlignment="1">
      <alignment horizontal="center" vertical="center"/>
    </xf>
    <xf numFmtId="165" fontId="26" fillId="11" borderId="0" xfId="27" applyNumberFormat="1" applyFont="1" applyFill="1" applyBorder="1" applyAlignment="1">
      <alignment horizontal="center" vertical="center"/>
    </xf>
    <xf numFmtId="165" fontId="117" fillId="0" borderId="0" xfId="27" applyNumberFormat="1" applyFont="1" applyFill="1" applyBorder="1" applyAlignment="1">
      <alignment horizontal="center" vertical="center"/>
    </xf>
    <xf numFmtId="0" fontId="119" fillId="0" borderId="0" xfId="8" applyFont="1" applyAlignment="1" applyProtection="1">
      <alignment horizontal="center" vertical="center"/>
      <protection locked="0"/>
    </xf>
    <xf numFmtId="0" fontId="114" fillId="0" borderId="0" xfId="8" applyFont="1" applyAlignment="1">
      <alignment horizontal="right" vertical="center"/>
    </xf>
    <xf numFmtId="10" fontId="120" fillId="0" borderId="0" xfId="8" applyNumberFormat="1" applyFont="1" applyAlignment="1">
      <alignment horizontal="center" vertical="center"/>
    </xf>
    <xf numFmtId="165" fontId="55" fillId="0" borderId="73" xfId="27" applyNumberFormat="1" applyFont="1" applyFill="1" applyBorder="1" applyAlignment="1">
      <alignment horizontal="center" vertical="center"/>
    </xf>
    <xf numFmtId="165" fontId="55" fillId="0" borderId="66" xfId="27" applyNumberFormat="1" applyFont="1" applyFill="1" applyAlignment="1">
      <alignment horizontal="center" vertical="center"/>
    </xf>
    <xf numFmtId="165" fontId="26" fillId="2" borderId="66" xfId="27" applyNumberFormat="1" applyFont="1" applyAlignment="1">
      <alignment horizontal="center" vertical="center"/>
    </xf>
    <xf numFmtId="10" fontId="13" fillId="0" borderId="0" xfId="27" applyNumberFormat="1" applyFont="1" applyFill="1" applyBorder="1" applyAlignment="1">
      <alignment horizontal="center" vertical="center"/>
    </xf>
    <xf numFmtId="165" fontId="26" fillId="8" borderId="0" xfId="27" applyNumberFormat="1" applyFont="1" applyFill="1" applyBorder="1" applyAlignment="1">
      <alignment horizontal="center" vertical="center"/>
    </xf>
    <xf numFmtId="165" fontId="26" fillId="8" borderId="10" xfId="27" applyNumberFormat="1" applyFont="1" applyFill="1" applyBorder="1" applyAlignment="1">
      <alignment horizontal="center" vertical="center"/>
    </xf>
    <xf numFmtId="172" fontId="48" fillId="0" borderId="0" xfId="8" applyNumberFormat="1" applyFont="1" applyAlignment="1">
      <alignment horizontal="center" vertical="center"/>
    </xf>
    <xf numFmtId="171" fontId="13" fillId="0" borderId="0" xfId="27" applyNumberFormat="1" applyFont="1" applyFill="1" applyBorder="1" applyAlignment="1">
      <alignment horizontal="center" vertical="center"/>
    </xf>
    <xf numFmtId="0" fontId="14" fillId="2" borderId="0" xfId="8" applyFont="1" applyFill="1" applyAlignment="1">
      <alignment horizontal="right" vertical="center"/>
    </xf>
    <xf numFmtId="0" fontId="13" fillId="13" borderId="19" xfId="27" applyFont="1" applyFill="1" applyBorder="1" applyAlignment="1">
      <alignment horizontal="center" vertical="center"/>
    </xf>
    <xf numFmtId="168" fontId="13" fillId="13" borderId="1" xfId="27" applyNumberFormat="1" applyFont="1" applyFill="1" applyBorder="1" applyAlignment="1">
      <alignment horizontal="center" vertical="center"/>
    </xf>
    <xf numFmtId="168" fontId="13" fillId="13" borderId="2" xfId="27" applyNumberFormat="1" applyFont="1" applyFill="1" applyBorder="1" applyAlignment="1">
      <alignment horizontal="center" vertical="center"/>
    </xf>
    <xf numFmtId="168" fontId="13" fillId="13" borderId="7" xfId="27" applyNumberFormat="1" applyFont="1" applyFill="1" applyBorder="1" applyAlignment="1">
      <alignment horizontal="center" vertical="center"/>
    </xf>
    <xf numFmtId="0" fontId="44" fillId="13" borderId="53" xfId="8" applyFont="1" applyFill="1" applyBorder="1" applyAlignment="1">
      <alignment horizontal="center" vertical="center" wrapText="1"/>
    </xf>
    <xf numFmtId="0" fontId="26" fillId="8" borderId="11" xfId="27" applyFont="1" applyFill="1" applyBorder="1" applyAlignment="1">
      <alignment horizontal="center" vertical="center"/>
    </xf>
    <xf numFmtId="168" fontId="13" fillId="8" borderId="0" xfId="27" applyNumberFormat="1" applyFont="1" applyFill="1" applyBorder="1" applyAlignment="1">
      <alignment horizontal="center" vertical="center"/>
    </xf>
    <xf numFmtId="0" fontId="48" fillId="11" borderId="0" xfId="8" applyFont="1" applyFill="1" applyAlignment="1">
      <alignment horizontal="center" vertical="center"/>
    </xf>
    <xf numFmtId="166" fontId="48" fillId="11" borderId="0" xfId="8" applyNumberFormat="1" applyFont="1" applyFill="1" applyAlignment="1">
      <alignment horizontal="center" vertical="center"/>
    </xf>
    <xf numFmtId="165" fontId="48" fillId="11" borderId="0" xfId="8" applyNumberFormat="1" applyFont="1" applyFill="1" applyAlignment="1">
      <alignment horizontal="center" vertical="center"/>
    </xf>
    <xf numFmtId="0" fontId="26" fillId="2" borderId="76" xfId="27" applyFont="1" applyBorder="1" applyAlignment="1">
      <alignment horizontal="center" vertical="center"/>
    </xf>
    <xf numFmtId="0" fontId="1" fillId="0" borderId="3" xfId="19" applyBorder="1"/>
    <xf numFmtId="0" fontId="1" fillId="0" borderId="4" xfId="19" applyBorder="1"/>
    <xf numFmtId="0" fontId="1" fillId="0" borderId="5" xfId="19" applyBorder="1"/>
    <xf numFmtId="0" fontId="1" fillId="0" borderId="0" xfId="19"/>
    <xf numFmtId="0" fontId="1" fillId="0" borderId="9" xfId="19" applyBorder="1"/>
    <xf numFmtId="0" fontId="1" fillId="0" borderId="10" xfId="19" applyBorder="1"/>
    <xf numFmtId="0" fontId="1" fillId="24" borderId="18" xfId="19" applyFill="1" applyBorder="1"/>
    <xf numFmtId="0" fontId="1" fillId="24" borderId="0" xfId="19" applyFill="1"/>
    <xf numFmtId="0" fontId="105" fillId="24" borderId="0" xfId="19" applyFont="1" applyFill="1" applyAlignment="1">
      <alignment vertical="center" wrapText="1"/>
    </xf>
    <xf numFmtId="0" fontId="1" fillId="24" borderId="0" xfId="19" applyFill="1" applyAlignment="1">
      <alignment horizontal="center" vertical="center" wrapText="1"/>
    </xf>
    <xf numFmtId="164" fontId="1" fillId="24" borderId="0" xfId="19" applyNumberFormat="1" applyFill="1" applyAlignment="1" applyProtection="1">
      <alignment horizontal="center" vertical="center"/>
      <protection locked="0"/>
    </xf>
    <xf numFmtId="0" fontId="3" fillId="0" borderId="0" xfId="19" applyFont="1" applyAlignment="1">
      <alignment horizontal="center" vertical="center"/>
    </xf>
    <xf numFmtId="14" fontId="3" fillId="0" borderId="0" xfId="19" applyNumberFormat="1" applyFont="1" applyAlignment="1">
      <alignment horizontal="center" vertical="center"/>
    </xf>
    <xf numFmtId="0" fontId="1" fillId="0" borderId="0" xfId="19" applyAlignment="1">
      <alignment horizontal="center" vertical="center"/>
    </xf>
    <xf numFmtId="0" fontId="1" fillId="24" borderId="0" xfId="19" applyFill="1" applyAlignment="1">
      <alignment vertical="center" wrapText="1"/>
    </xf>
    <xf numFmtId="0" fontId="1" fillId="2" borderId="18" xfId="19" applyFill="1" applyBorder="1"/>
    <xf numFmtId="0" fontId="1" fillId="2" borderId="0" xfId="19" applyFill="1"/>
    <xf numFmtId="16" fontId="1" fillId="0" borderId="0" xfId="19" applyNumberFormat="1"/>
    <xf numFmtId="0" fontId="1" fillId="2" borderId="0" xfId="19" applyFill="1" applyAlignment="1">
      <alignment horizontal="center" vertical="center"/>
    </xf>
    <xf numFmtId="0" fontId="106" fillId="4" borderId="17" xfId="19" applyFont="1" applyFill="1" applyBorder="1" applyAlignment="1">
      <alignment horizontal="center" vertical="center"/>
    </xf>
    <xf numFmtId="2" fontId="107" fillId="4" borderId="17" xfId="19" applyNumberFormat="1" applyFont="1" applyFill="1" applyBorder="1" applyAlignment="1">
      <alignment horizontal="center" vertical="center" wrapText="1"/>
    </xf>
    <xf numFmtId="0" fontId="1" fillId="4" borderId="18" xfId="19" applyFill="1" applyBorder="1" applyAlignment="1">
      <alignment vertical="center"/>
    </xf>
    <xf numFmtId="0" fontId="1" fillId="4" borderId="0" xfId="19" applyFill="1" applyAlignment="1">
      <alignment vertical="center"/>
    </xf>
    <xf numFmtId="177" fontId="1" fillId="4" borderId="0" xfId="19" applyNumberFormat="1" applyFill="1" applyAlignment="1">
      <alignment vertical="center"/>
    </xf>
    <xf numFmtId="1" fontId="108" fillId="4" borderId="0" xfId="19" applyNumberFormat="1" applyFont="1" applyFill="1" applyAlignment="1">
      <alignment vertical="center" wrapText="1"/>
    </xf>
    <xf numFmtId="0" fontId="108" fillId="4" borderId="0" xfId="19" applyFont="1" applyFill="1" applyAlignment="1">
      <alignment vertical="center" wrapText="1"/>
    </xf>
    <xf numFmtId="164" fontId="14" fillId="4" borderId="0" xfId="19" applyNumberFormat="1" applyFont="1" applyFill="1" applyAlignment="1">
      <alignment vertical="center"/>
    </xf>
    <xf numFmtId="164" fontId="106" fillId="4" borderId="17" xfId="19" applyNumberFormat="1" applyFont="1" applyFill="1" applyBorder="1" applyAlignment="1">
      <alignment horizontal="center" vertical="center" wrapText="1"/>
    </xf>
    <xf numFmtId="0" fontId="14" fillId="4" borderId="0" xfId="19" applyFont="1" applyFill="1" applyAlignment="1">
      <alignment horizontal="center" vertical="center" wrapText="1"/>
    </xf>
    <xf numFmtId="0" fontId="1" fillId="4" borderId="0" xfId="19" applyFill="1" applyAlignment="1">
      <alignment horizontal="center" vertical="center"/>
    </xf>
    <xf numFmtId="177" fontId="1" fillId="4" borderId="0" xfId="19" applyNumberFormat="1" applyFill="1" applyAlignment="1">
      <alignment horizontal="center" vertical="center"/>
    </xf>
    <xf numFmtId="177" fontId="29" fillId="4" borderId="0" xfId="19" applyNumberFormat="1" applyFont="1" applyFill="1" applyAlignment="1">
      <alignment vertical="center"/>
    </xf>
    <xf numFmtId="0" fontId="1" fillId="4" borderId="0" xfId="19" applyFill="1"/>
    <xf numFmtId="0" fontId="29" fillId="4" borderId="0" xfId="19" applyFont="1" applyFill="1" applyAlignment="1">
      <alignment horizontal="left" vertical="center"/>
    </xf>
    <xf numFmtId="164" fontId="1" fillId="4" borderId="0" xfId="19" applyNumberFormat="1" applyFill="1" applyAlignment="1">
      <alignment vertical="center"/>
    </xf>
    <xf numFmtId="0" fontId="1" fillId="4" borderId="18" xfId="19" applyFill="1" applyBorder="1" applyAlignment="1">
      <alignment horizontal="center" vertical="center"/>
    </xf>
    <xf numFmtId="164" fontId="1" fillId="4" borderId="18" xfId="19" applyNumberFormat="1" applyFill="1" applyBorder="1" applyAlignment="1">
      <alignment vertical="center"/>
    </xf>
    <xf numFmtId="0" fontId="1" fillId="24" borderId="0" xfId="19" applyFill="1" applyAlignment="1">
      <alignment wrapText="1"/>
    </xf>
    <xf numFmtId="0" fontId="111" fillId="4" borderId="18" xfId="19" applyFont="1" applyFill="1" applyBorder="1"/>
    <xf numFmtId="0" fontId="111" fillId="4" borderId="0" xfId="19" applyFont="1" applyFill="1"/>
    <xf numFmtId="0" fontId="1" fillId="0" borderId="11" xfId="19" applyBorder="1"/>
    <xf numFmtId="0" fontId="1" fillId="0" borderId="12" xfId="19" applyBorder="1"/>
    <xf numFmtId="0" fontId="1" fillId="0" borderId="13" xfId="19" applyBorder="1"/>
    <xf numFmtId="1" fontId="1" fillId="0" borderId="0" xfId="19" applyNumberFormat="1"/>
    <xf numFmtId="0" fontId="9" fillId="0" borderId="0" xfId="19" applyFont="1"/>
    <xf numFmtId="0" fontId="111" fillId="0" borderId="0" xfId="19" quotePrefix="1" applyFont="1" applyAlignment="1">
      <alignment horizontal="right"/>
    </xf>
    <xf numFmtId="0" fontId="1" fillId="0" borderId="0" xfId="19" applyAlignment="1">
      <alignment horizontal="center"/>
    </xf>
    <xf numFmtId="0" fontId="3" fillId="0" borderId="3" xfId="19" applyFont="1" applyBorder="1"/>
    <xf numFmtId="0" fontId="1" fillId="0" borderId="77" xfId="19" applyBorder="1"/>
    <xf numFmtId="0" fontId="3" fillId="0" borderId="36" xfId="19" applyFont="1" applyBorder="1" applyAlignment="1">
      <alignment horizontal="centerContinuous"/>
    </xf>
    <xf numFmtId="0" fontId="3" fillId="0" borderId="57" xfId="19" applyFont="1" applyBorder="1" applyAlignment="1">
      <alignment horizontal="centerContinuous"/>
    </xf>
    <xf numFmtId="0" fontId="3" fillId="0" borderId="6" xfId="19" applyFont="1" applyBorder="1" applyAlignment="1">
      <alignment horizontal="centerContinuous"/>
    </xf>
    <xf numFmtId="0" fontId="3" fillId="0" borderId="45" xfId="19" applyFont="1" applyBorder="1" applyAlignment="1">
      <alignment horizontal="centerContinuous"/>
    </xf>
    <xf numFmtId="0" fontId="1" fillId="0" borderId="5" xfId="19" applyBorder="1" applyAlignment="1">
      <alignment horizontal="centerContinuous"/>
    </xf>
    <xf numFmtId="0" fontId="9" fillId="0" borderId="34" xfId="19" applyFont="1" applyBorder="1"/>
    <xf numFmtId="0" fontId="9" fillId="0" borderId="57" xfId="19" applyFont="1" applyBorder="1"/>
    <xf numFmtId="0" fontId="36" fillId="0" borderId="57" xfId="19" applyFont="1" applyBorder="1" applyAlignment="1">
      <alignment horizontal="center"/>
    </xf>
    <xf numFmtId="0" fontId="9" fillId="0" borderId="6" xfId="19" applyFont="1" applyBorder="1"/>
    <xf numFmtId="0" fontId="36" fillId="0" borderId="36" xfId="19" applyFont="1" applyBorder="1" applyAlignment="1">
      <alignment horizontal="centerContinuous"/>
    </xf>
    <xf numFmtId="0" fontId="36" fillId="0" borderId="57" xfId="19" applyFont="1" applyBorder="1" applyAlignment="1">
      <alignment horizontal="centerContinuous"/>
    </xf>
    <xf numFmtId="0" fontId="1" fillId="0" borderId="57" xfId="19" applyBorder="1" applyAlignment="1">
      <alignment horizontal="centerContinuous"/>
    </xf>
    <xf numFmtId="0" fontId="1" fillId="0" borderId="58" xfId="19" applyBorder="1" applyAlignment="1">
      <alignment horizontal="centerContinuous"/>
    </xf>
    <xf numFmtId="0" fontId="3" fillId="0" borderId="11" xfId="19" applyFont="1" applyBorder="1"/>
    <xf numFmtId="0" fontId="1" fillId="0" borderId="61" xfId="19" applyBorder="1"/>
    <xf numFmtId="0" fontId="1" fillId="0" borderId="20" xfId="19" applyBorder="1"/>
    <xf numFmtId="0" fontId="1" fillId="0" borderId="34" xfId="19" applyBorder="1"/>
    <xf numFmtId="0" fontId="1" fillId="0" borderId="6" xfId="19" applyBorder="1" applyAlignment="1">
      <alignment horizontal="center"/>
    </xf>
    <xf numFmtId="2" fontId="121" fillId="25" borderId="2" xfId="19" applyNumberFormat="1" applyFont="1" applyFill="1" applyBorder="1" applyAlignment="1" applyProtection="1">
      <alignment horizontal="center"/>
      <protection locked="0"/>
    </xf>
    <xf numFmtId="0" fontId="1" fillId="0" borderId="57" xfId="19" applyBorder="1"/>
    <xf numFmtId="164" fontId="1" fillId="0" borderId="58" xfId="19" applyNumberFormat="1" applyBorder="1" applyAlignment="1">
      <alignment horizontal="center"/>
    </xf>
    <xf numFmtId="0" fontId="1" fillId="0" borderId="9" xfId="19" applyBorder="1" applyAlignment="1">
      <alignment horizontal="center"/>
    </xf>
    <xf numFmtId="0" fontId="124" fillId="0" borderId="0" xfId="19" applyFont="1"/>
    <xf numFmtId="0" fontId="1" fillId="0" borderId="18" xfId="19" applyBorder="1" applyAlignment="1">
      <alignment horizontal="center"/>
    </xf>
    <xf numFmtId="0" fontId="1" fillId="0" borderId="17" xfId="19" applyBorder="1" applyAlignment="1">
      <alignment horizontal="center"/>
    </xf>
    <xf numFmtId="178" fontId="1" fillId="0" borderId="19" xfId="19" quotePrefix="1" applyNumberFormat="1" applyBorder="1" applyAlignment="1">
      <alignment horizontal="left"/>
    </xf>
    <xf numFmtId="0" fontId="1" fillId="0" borderId="19" xfId="19" applyBorder="1"/>
    <xf numFmtId="178" fontId="1" fillId="0" borderId="11" xfId="19" quotePrefix="1" applyNumberFormat="1" applyBorder="1" applyAlignment="1">
      <alignment horizontal="left"/>
    </xf>
    <xf numFmtId="0" fontId="1" fillId="0" borderId="61" xfId="19" applyBorder="1" applyAlignment="1">
      <alignment horizontal="center"/>
    </xf>
    <xf numFmtId="0" fontId="124" fillId="0" borderId="20" xfId="19" applyFont="1" applyBorder="1" applyAlignment="1">
      <alignment horizontal="center"/>
    </xf>
    <xf numFmtId="0" fontId="1" fillId="0" borderId="0" xfId="19" quotePrefix="1"/>
    <xf numFmtId="164" fontId="1" fillId="0" borderId="0" xfId="19" quotePrefix="1" applyNumberFormat="1" applyAlignment="1">
      <alignment horizontal="left"/>
    </xf>
    <xf numFmtId="2" fontId="1" fillId="0" borderId="0" xfId="19" applyNumberFormat="1" applyAlignment="1">
      <alignment horizontal="left"/>
    </xf>
    <xf numFmtId="176" fontId="1" fillId="0" borderId="0" xfId="19" applyNumberFormat="1"/>
    <xf numFmtId="164" fontId="1" fillId="0" borderId="0" xfId="19" applyNumberFormat="1" applyAlignment="1">
      <alignment horizontal="left"/>
    </xf>
    <xf numFmtId="0" fontId="129" fillId="0" borderId="18" xfId="19" applyFont="1" applyBorder="1" applyAlignment="1">
      <alignment horizontal="centerContinuous"/>
    </xf>
    <xf numFmtId="0" fontId="1" fillId="0" borderId="0" xfId="19" applyAlignment="1">
      <alignment horizontal="centerContinuous"/>
    </xf>
    <xf numFmtId="2" fontId="1" fillId="0" borderId="0" xfId="19" applyNumberFormat="1" applyAlignment="1">
      <alignment horizontal="centerContinuous"/>
    </xf>
    <xf numFmtId="0" fontId="1" fillId="0" borderId="10" xfId="19" applyBorder="1" applyAlignment="1">
      <alignment horizontal="centerContinuous"/>
    </xf>
    <xf numFmtId="178" fontId="1" fillId="0" borderId="3" xfId="19" applyNumberFormat="1" applyBorder="1" applyAlignment="1">
      <alignment horizontal="left"/>
    </xf>
    <xf numFmtId="2" fontId="1" fillId="0" borderId="77" xfId="19" applyNumberFormat="1" applyBorder="1"/>
    <xf numFmtId="0" fontId="124" fillId="0" borderId="45" xfId="19" applyFont="1" applyBorder="1" applyAlignment="1">
      <alignment horizontal="center"/>
    </xf>
    <xf numFmtId="164" fontId="1" fillId="0" borderId="5" xfId="19" applyNumberFormat="1" applyBorder="1" applyAlignment="1">
      <alignment horizontal="center"/>
    </xf>
    <xf numFmtId="178" fontId="1" fillId="0" borderId="11" xfId="19" applyNumberFormat="1" applyBorder="1" applyAlignment="1">
      <alignment horizontal="left"/>
    </xf>
    <xf numFmtId="2" fontId="1" fillId="0" borderId="61" xfId="19" applyNumberFormat="1" applyBorder="1" applyAlignment="1">
      <alignment horizontal="center"/>
    </xf>
    <xf numFmtId="0" fontId="1" fillId="0" borderId="20" xfId="19" applyBorder="1" applyAlignment="1">
      <alignment horizontal="center"/>
    </xf>
    <xf numFmtId="164" fontId="1" fillId="0" borderId="13" xfId="19" applyNumberFormat="1" applyBorder="1" applyAlignment="1">
      <alignment horizontal="center"/>
    </xf>
    <xf numFmtId="0" fontId="1" fillId="0" borderId="19" xfId="19" applyBorder="1" applyAlignment="1">
      <alignment horizontal="center"/>
    </xf>
    <xf numFmtId="2" fontId="1" fillId="0" borderId="0" xfId="19" quotePrefix="1" applyNumberFormat="1" applyAlignment="1">
      <alignment horizontal="left"/>
    </xf>
    <xf numFmtId="178" fontId="1" fillId="0" borderId="34" xfId="19" quotePrefix="1" applyNumberFormat="1" applyBorder="1" applyAlignment="1">
      <alignment horizontal="left"/>
    </xf>
    <xf numFmtId="0" fontId="124" fillId="0" borderId="36" xfId="19" applyFont="1" applyBorder="1" applyAlignment="1">
      <alignment horizontal="center"/>
    </xf>
    <xf numFmtId="0" fontId="1" fillId="0" borderId="0" xfId="19" quotePrefix="1" applyAlignment="1">
      <alignment horizontal="center"/>
    </xf>
    <xf numFmtId="0" fontId="1" fillId="0" borderId="18" xfId="19" applyBorder="1"/>
    <xf numFmtId="1" fontId="1" fillId="0" borderId="0" xfId="19" quotePrefix="1" applyNumberFormat="1" applyAlignment="1">
      <alignment horizontal="left"/>
    </xf>
    <xf numFmtId="0" fontId="9" fillId="0" borderId="9" xfId="19" applyFont="1" applyBorder="1"/>
    <xf numFmtId="0" fontId="9" fillId="0" borderId="12" xfId="19" applyFont="1" applyBorder="1"/>
    <xf numFmtId="0" fontId="5" fillId="0" borderId="0" xfId="19" applyFont="1" applyAlignment="1">
      <alignment horizontal="centerContinuous"/>
    </xf>
    <xf numFmtId="2" fontId="121" fillId="0" borderId="59" xfId="19" applyNumberFormat="1" applyFont="1" applyBorder="1" applyAlignment="1" applyProtection="1">
      <alignment horizontal="center"/>
      <protection locked="0"/>
    </xf>
    <xf numFmtId="2" fontId="1" fillId="0" borderId="0" xfId="19" applyNumberFormat="1"/>
    <xf numFmtId="164" fontId="1" fillId="0" borderId="0" xfId="19" applyNumberFormat="1"/>
    <xf numFmtId="2" fontId="1" fillId="0" borderId="0" xfId="19" applyNumberFormat="1" applyAlignment="1">
      <alignment horizontal="center"/>
    </xf>
    <xf numFmtId="0" fontId="1" fillId="0" borderId="0" xfId="19" applyAlignment="1">
      <alignment horizontal="right"/>
    </xf>
    <xf numFmtId="2" fontId="1" fillId="0" borderId="0" xfId="19" quotePrefix="1" applyNumberFormat="1"/>
    <xf numFmtId="0" fontId="3" fillId="0" borderId="0" xfId="19" applyFont="1" applyAlignment="1">
      <alignment horizontal="center"/>
    </xf>
    <xf numFmtId="0" fontId="135" fillId="0" borderId="0" xfId="19" applyFont="1" applyAlignment="1">
      <alignment horizontal="center"/>
    </xf>
    <xf numFmtId="0" fontId="135" fillId="0" borderId="0" xfId="19" applyFont="1"/>
    <xf numFmtId="0" fontId="136" fillId="0" borderId="0" xfId="19" applyFont="1"/>
    <xf numFmtId="0" fontId="129" fillId="0" borderId="0" xfId="19" applyFont="1"/>
    <xf numFmtId="0" fontId="11" fillId="0" borderId="0" xfId="3" applyAlignment="1" applyProtection="1"/>
    <xf numFmtId="0" fontId="14" fillId="0" borderId="0" xfId="19" applyFont="1"/>
    <xf numFmtId="0" fontId="1" fillId="0" borderId="0" xfId="19" applyAlignment="1">
      <alignment horizontal="left"/>
    </xf>
    <xf numFmtId="0" fontId="36" fillId="0" borderId="0" xfId="19" applyFont="1"/>
    <xf numFmtId="0" fontId="1" fillId="0" borderId="0" xfId="19" applyAlignment="1">
      <alignment horizontal="center" vertical="center" wrapText="1"/>
    </xf>
    <xf numFmtId="0" fontId="1" fillId="0" borderId="0" xfId="19" applyAlignment="1">
      <alignment vertical="center"/>
    </xf>
    <xf numFmtId="0" fontId="137" fillId="0" borderId="0" xfId="19" applyFont="1"/>
    <xf numFmtId="0" fontId="36" fillId="0" borderId="0" xfId="19" applyFont="1" applyAlignment="1">
      <alignment horizontal="center"/>
    </xf>
    <xf numFmtId="0" fontId="36" fillId="0" borderId="0" xfId="19" applyFont="1" applyAlignment="1">
      <alignment horizontal="left" vertical="center"/>
    </xf>
    <xf numFmtId="0" fontId="3" fillId="0" borderId="0" xfId="19" applyFont="1" applyAlignment="1">
      <alignment horizontal="left" vertical="center"/>
    </xf>
    <xf numFmtId="0" fontId="36" fillId="0" borderId="0" xfId="19" applyFont="1" applyAlignment="1">
      <alignment vertical="center"/>
    </xf>
    <xf numFmtId="0" fontId="36" fillId="0" borderId="4" xfId="1" applyFont="1" applyBorder="1" applyAlignment="1" applyProtection="1">
      <alignment vertical="top" wrapText="1"/>
      <protection locked="0"/>
    </xf>
    <xf numFmtId="0" fontId="36" fillId="0" borderId="4" xfId="1" applyFont="1" applyBorder="1" applyAlignment="1" applyProtection="1">
      <alignment vertical="top"/>
      <protection locked="0"/>
    </xf>
    <xf numFmtId="0" fontId="36" fillId="0" borderId="5" xfId="1" applyFont="1" applyBorder="1" applyAlignment="1" applyProtection="1">
      <alignment vertical="top"/>
      <protection locked="0"/>
    </xf>
    <xf numFmtId="0" fontId="69" fillId="8" borderId="12" xfId="1" applyFont="1" applyFill="1" applyBorder="1" applyAlignment="1" applyProtection="1">
      <alignment vertical="top"/>
      <protection locked="0"/>
    </xf>
    <xf numFmtId="0" fontId="2" fillId="8" borderId="0" xfId="1" applyFont="1" applyFill="1" applyAlignment="1">
      <alignment horizontal="center"/>
    </xf>
    <xf numFmtId="0" fontId="14" fillId="8" borderId="79" xfId="1" applyFont="1" applyFill="1" applyBorder="1" applyAlignment="1" applyProtection="1">
      <alignment horizontal="center" vertical="center"/>
      <protection locked="0"/>
    </xf>
    <xf numFmtId="0" fontId="26" fillId="7" borderId="19" xfId="27" applyFont="1" applyFill="1" applyBorder="1" applyAlignment="1">
      <alignment horizontal="center" vertical="center"/>
    </xf>
    <xf numFmtId="0" fontId="26" fillId="7" borderId="37" xfId="27" applyFont="1" applyFill="1" applyBorder="1" applyAlignment="1">
      <alignment horizontal="center" vertical="center"/>
    </xf>
    <xf numFmtId="164" fontId="13" fillId="10" borderId="43" xfId="8" applyNumberFormat="1" applyFont="1" applyFill="1" applyBorder="1" applyAlignment="1" applyProtection="1">
      <alignment horizontal="center" vertical="center"/>
      <protection locked="0"/>
    </xf>
    <xf numFmtId="2" fontId="3" fillId="3" borderId="43" xfId="8" applyNumberFormat="1" applyFont="1" applyFill="1" applyBorder="1" applyAlignment="1" applyProtection="1">
      <alignment horizontal="center" vertical="center"/>
      <protection locked="0"/>
    </xf>
    <xf numFmtId="2" fontId="44" fillId="3" borderId="43" xfId="8" applyNumberFormat="1" applyFont="1" applyFill="1" applyBorder="1" applyAlignment="1" applyProtection="1">
      <alignment horizontal="center" vertical="center"/>
      <protection locked="0"/>
    </xf>
    <xf numFmtId="2" fontId="3" fillId="3" borderId="16" xfId="8" applyNumberFormat="1" applyFont="1" applyFill="1" applyBorder="1" applyAlignment="1" applyProtection="1">
      <alignment horizontal="center" vertical="center"/>
      <protection locked="0"/>
    </xf>
    <xf numFmtId="0" fontId="1" fillId="8" borderId="83" xfId="1" applyFill="1" applyBorder="1" applyAlignment="1" applyProtection="1">
      <alignment vertical="center"/>
      <protection locked="0"/>
    </xf>
    <xf numFmtId="0" fontId="141" fillId="0" borderId="17" xfId="0" applyFont="1" applyBorder="1" applyAlignment="1">
      <alignment horizontal="center" vertical="center" wrapText="1"/>
    </xf>
    <xf numFmtId="0" fontId="84" fillId="8" borderId="33" xfId="4" applyFont="1" applyFill="1" applyBorder="1" applyAlignment="1" applyProtection="1">
      <alignment horizontal="center" vertical="center" wrapText="1"/>
      <protection locked="0"/>
    </xf>
    <xf numFmtId="0" fontId="141" fillId="0" borderId="80" xfId="0" applyFont="1" applyBorder="1" applyAlignment="1">
      <alignment horizontal="center" vertical="center" wrapText="1"/>
    </xf>
    <xf numFmtId="0" fontId="141" fillId="0" borderId="90" xfId="0" applyFont="1" applyBorder="1" applyAlignment="1" applyProtection="1">
      <alignment horizontal="center" vertical="center" wrapText="1"/>
      <protection locked="0"/>
    </xf>
    <xf numFmtId="0" fontId="36" fillId="0" borderId="91" xfId="1" applyFont="1" applyBorder="1" applyAlignment="1">
      <alignment horizontal="right" vertical="center"/>
    </xf>
    <xf numFmtId="0" fontId="36" fillId="5" borderId="93" xfId="1" applyFont="1" applyFill="1" applyBorder="1" applyAlignment="1">
      <alignment horizontal="center" vertical="center"/>
    </xf>
    <xf numFmtId="0" fontId="36" fillId="5" borderId="94" xfId="1" applyFont="1" applyFill="1" applyBorder="1" applyAlignment="1">
      <alignment horizontal="center" vertical="center"/>
    </xf>
    <xf numFmtId="0" fontId="36" fillId="5" borderId="95" xfId="1" applyFont="1" applyFill="1" applyBorder="1" applyAlignment="1">
      <alignment horizontal="center" vertical="center"/>
    </xf>
    <xf numFmtId="0" fontId="36" fillId="5" borderId="94" xfId="1" applyFont="1" applyFill="1" applyBorder="1" applyAlignment="1">
      <alignment vertical="center"/>
    </xf>
    <xf numFmtId="0" fontId="36" fillId="5" borderId="98" xfId="1" applyFont="1" applyFill="1" applyBorder="1" applyAlignment="1">
      <alignment vertical="center"/>
    </xf>
    <xf numFmtId="0" fontId="36" fillId="5" borderId="93" xfId="1" applyFont="1" applyFill="1" applyBorder="1" applyAlignment="1">
      <alignment vertical="center"/>
    </xf>
    <xf numFmtId="0" fontId="36" fillId="5" borderId="87" xfId="1" applyFont="1" applyFill="1" applyBorder="1" applyAlignment="1">
      <alignment vertical="center"/>
    </xf>
    <xf numFmtId="0" fontId="36" fillId="5" borderId="95" xfId="1" applyFont="1" applyFill="1" applyBorder="1" applyAlignment="1">
      <alignment vertical="center" wrapText="1"/>
    </xf>
    <xf numFmtId="14" fontId="2" fillId="0" borderId="95" xfId="1" applyNumberFormat="1" applyFont="1" applyBorder="1" applyAlignment="1">
      <alignment horizontal="center" vertical="center"/>
    </xf>
    <xf numFmtId="0" fontId="44" fillId="0" borderId="93" xfId="1" applyFont="1" applyBorder="1" applyAlignment="1" applyProtection="1">
      <alignment horizontal="center" vertical="top" wrapText="1"/>
      <protection locked="0"/>
    </xf>
    <xf numFmtId="0" fontId="44" fillId="0" borderId="94" xfId="1" applyFont="1" applyBorder="1" applyAlignment="1" applyProtection="1">
      <alignment horizontal="center" vertical="top" wrapText="1"/>
      <protection locked="0"/>
    </xf>
    <xf numFmtId="0" fontId="44" fillId="0" borderId="98" xfId="1" applyFont="1" applyBorder="1" applyAlignment="1" applyProtection="1">
      <alignment horizontal="center" vertical="top" wrapText="1"/>
      <protection locked="0"/>
    </xf>
    <xf numFmtId="0" fontId="2" fillId="5" borderId="74" xfId="0" applyFont="1" applyFill="1" applyBorder="1" applyAlignment="1">
      <alignment horizontal="center" vertical="center" wrapText="1"/>
    </xf>
    <xf numFmtId="0" fontId="32" fillId="0" borderId="82" xfId="0" applyFont="1" applyBorder="1" applyAlignment="1" applyProtection="1">
      <alignment horizontal="left" vertical="center"/>
      <protection locked="0"/>
    </xf>
    <xf numFmtId="0" fontId="32" fillId="0" borderId="83" xfId="0" applyFont="1" applyBorder="1" applyAlignment="1" applyProtection="1">
      <alignment horizontal="left" vertical="center"/>
      <protection locked="0"/>
    </xf>
    <xf numFmtId="0" fontId="32" fillId="0" borderId="84" xfId="0" applyFont="1" applyBorder="1" applyAlignment="1" applyProtection="1">
      <alignment horizontal="left" vertical="center"/>
      <protection locked="0"/>
    </xf>
    <xf numFmtId="0" fontId="24" fillId="0" borderId="78" xfId="0" applyFont="1" applyBorder="1" applyAlignment="1">
      <alignment horizontal="center" vertical="center" wrapText="1"/>
    </xf>
    <xf numFmtId="0" fontId="24" fillId="0" borderId="78" xfId="0" applyFont="1" applyBorder="1" applyAlignment="1" applyProtection="1">
      <alignment horizontal="left" vertical="center" wrapText="1"/>
      <protection locked="0"/>
    </xf>
    <xf numFmtId="0" fontId="51" fillId="8" borderId="100" xfId="0" applyFont="1" applyFill="1" applyBorder="1" applyAlignment="1">
      <alignment horizontal="center" vertical="center" wrapText="1"/>
    </xf>
    <xf numFmtId="0" fontId="24" fillId="0" borderId="78"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6" borderId="78"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49" fontId="5" fillId="9" borderId="78" xfId="4" applyNumberFormat="1" applyFont="1" applyFill="1" applyBorder="1" applyAlignment="1">
      <alignment horizontal="center" vertical="center" wrapText="1"/>
    </xf>
    <xf numFmtId="0" fontId="84" fillId="8" borderId="78" xfId="4" applyFont="1" applyFill="1" applyBorder="1" applyAlignment="1" applyProtection="1">
      <alignment vertical="center" wrapText="1"/>
      <protection locked="0"/>
    </xf>
    <xf numFmtId="0" fontId="84" fillId="8" borderId="17" xfId="4" applyFont="1" applyFill="1" applyBorder="1" applyAlignment="1" applyProtection="1">
      <alignment vertical="center" wrapText="1"/>
      <protection locked="0"/>
    </xf>
    <xf numFmtId="9" fontId="141" fillId="0" borderId="17" xfId="0" applyNumberFormat="1" applyFont="1" applyBorder="1" applyAlignment="1">
      <alignment horizontal="center" vertical="center" wrapText="1"/>
    </xf>
    <xf numFmtId="0" fontId="84" fillId="8" borderId="99" xfId="4" applyFont="1" applyFill="1" applyBorder="1" applyAlignment="1" applyProtection="1">
      <alignment horizontal="center" vertical="center" wrapText="1"/>
      <protection locked="0"/>
    </xf>
    <xf numFmtId="0" fontId="141" fillId="0" borderId="103" xfId="0" applyFont="1" applyBorder="1" applyAlignment="1">
      <alignment horizontal="center" vertical="center" wrapText="1"/>
    </xf>
    <xf numFmtId="0" fontId="141" fillId="0" borderId="100" xfId="0" applyFont="1" applyBorder="1" applyAlignment="1">
      <alignment horizontal="center" vertical="center" wrapText="1"/>
    </xf>
    <xf numFmtId="0" fontId="84" fillId="8" borderId="108" xfId="4" applyFont="1" applyFill="1" applyBorder="1" applyAlignment="1" applyProtection="1">
      <alignment vertical="center" wrapText="1"/>
      <protection locked="0"/>
    </xf>
    <xf numFmtId="9" fontId="141" fillId="0" borderId="108" xfId="0" applyNumberFormat="1" applyFont="1" applyBorder="1" applyAlignment="1">
      <alignment horizontal="center" vertical="center" wrapText="1"/>
    </xf>
    <xf numFmtId="0" fontId="141" fillId="0" borderId="109" xfId="0" applyFont="1" applyBorder="1" applyAlignment="1" applyProtection="1">
      <alignment horizontal="center" vertical="center" wrapText="1"/>
      <protection locked="0"/>
    </xf>
    <xf numFmtId="0" fontId="84" fillId="8" borderId="99" xfId="4" applyFont="1" applyFill="1" applyBorder="1" applyAlignment="1" applyProtection="1">
      <alignment vertical="center"/>
      <protection locked="0"/>
    </xf>
    <xf numFmtId="0" fontId="84" fillId="8" borderId="100" xfId="4" applyFont="1" applyFill="1" applyBorder="1" applyAlignment="1" applyProtection="1">
      <alignment vertical="center" wrapText="1"/>
      <protection locked="0"/>
    </xf>
    <xf numFmtId="0" fontId="84" fillId="8" borderId="100" xfId="4" applyFont="1" applyFill="1" applyBorder="1" applyAlignment="1" applyProtection="1">
      <alignment vertical="center"/>
      <protection locked="0"/>
    </xf>
    <xf numFmtId="0" fontId="84" fillId="8" borderId="100" xfId="4" applyFont="1" applyFill="1" applyBorder="1" applyAlignment="1" applyProtection="1">
      <alignment horizontal="center" vertical="center" wrapText="1"/>
      <protection locked="0"/>
    </xf>
    <xf numFmtId="0" fontId="84" fillId="8" borderId="100" xfId="4" applyFont="1" applyFill="1" applyBorder="1" applyAlignment="1" applyProtection="1">
      <alignment horizontal="left" vertical="center"/>
      <protection locked="0"/>
    </xf>
    <xf numFmtId="14" fontId="65" fillId="0" borderId="83" xfId="1" applyNumberFormat="1" applyFont="1" applyBorder="1" applyAlignment="1" applyProtection="1">
      <alignment vertical="center" wrapText="1"/>
      <protection locked="0"/>
    </xf>
    <xf numFmtId="0" fontId="24" fillId="5" borderId="115" xfId="1" applyFont="1" applyFill="1" applyBorder="1" applyAlignment="1" applyProtection="1">
      <alignment vertical="center" wrapText="1"/>
      <protection locked="0"/>
    </xf>
    <xf numFmtId="0" fontId="44" fillId="9" borderId="79" xfId="1" applyFont="1" applyFill="1" applyBorder="1" applyAlignment="1" applyProtection="1">
      <alignment horizontal="center" vertical="center"/>
      <protection locked="0"/>
    </xf>
    <xf numFmtId="0" fontId="44" fillId="9" borderId="78" xfId="1" applyFont="1" applyFill="1" applyBorder="1" applyAlignment="1" applyProtection="1">
      <alignment horizontal="center" vertical="center"/>
      <protection locked="0"/>
    </xf>
    <xf numFmtId="0" fontId="14" fillId="9" borderId="78" xfId="1" applyFont="1" applyFill="1" applyBorder="1" applyAlignment="1" applyProtection="1">
      <alignment horizontal="center" vertical="center"/>
      <protection locked="0"/>
    </xf>
    <xf numFmtId="0" fontId="14" fillId="9" borderId="74" xfId="1" applyFont="1" applyFill="1" applyBorder="1" applyAlignment="1" applyProtection="1">
      <alignment horizontal="center" vertical="center"/>
      <protection locked="0"/>
    </xf>
    <xf numFmtId="164" fontId="29" fillId="0" borderId="94" xfId="1" applyNumberFormat="1" applyFont="1" applyBorder="1" applyAlignment="1" applyProtection="1">
      <alignment horizontal="center" vertical="center"/>
      <protection locked="0"/>
    </xf>
    <xf numFmtId="0" fontId="5" fillId="5" borderId="74" xfId="1" applyFont="1" applyFill="1" applyBorder="1" applyAlignment="1" applyProtection="1">
      <alignment horizontal="center" vertical="center" wrapText="1"/>
      <protection locked="0"/>
    </xf>
    <xf numFmtId="0" fontId="14" fillId="0" borderId="71" xfId="1" applyFont="1" applyBorder="1" applyAlignment="1" applyProtection="1">
      <alignment horizontal="center" vertical="center"/>
      <protection locked="0"/>
    </xf>
    <xf numFmtId="164" fontId="14" fillId="0" borderId="78" xfId="1" applyNumberFormat="1" applyFont="1" applyBorder="1" applyAlignment="1" applyProtection="1">
      <alignment horizontal="center" vertical="center"/>
      <protection locked="0"/>
    </xf>
    <xf numFmtId="164" fontId="14" fillId="8" borderId="78" xfId="1" applyNumberFormat="1" applyFont="1" applyFill="1" applyBorder="1" applyAlignment="1" applyProtection="1">
      <alignment horizontal="center" vertical="center"/>
      <protection locked="0"/>
    </xf>
    <xf numFmtId="0" fontId="14" fillId="8" borderId="78" xfId="1" applyFont="1" applyFill="1" applyBorder="1" applyAlignment="1" applyProtection="1">
      <alignment horizontal="center" vertical="center" wrapText="1"/>
      <protection locked="0"/>
    </xf>
    <xf numFmtId="0" fontId="14" fillId="8" borderId="78" xfId="1" applyFont="1" applyFill="1" applyBorder="1" applyAlignment="1" applyProtection="1">
      <alignment horizontal="center"/>
      <protection locked="0"/>
    </xf>
    <xf numFmtId="0" fontId="62" fillId="0" borderId="72" xfId="0" applyFont="1" applyBorder="1" applyProtection="1">
      <protection locked="0"/>
    </xf>
    <xf numFmtId="0" fontId="14" fillId="0" borderId="71" xfId="1" applyFont="1" applyBorder="1" applyAlignment="1" applyProtection="1">
      <alignment horizontal="center"/>
      <protection locked="0"/>
    </xf>
    <xf numFmtId="164" fontId="14" fillId="0" borderId="78" xfId="1" applyNumberFormat="1" applyFont="1" applyBorder="1" applyAlignment="1" applyProtection="1">
      <alignment horizontal="center"/>
      <protection locked="0"/>
    </xf>
    <xf numFmtId="164" fontId="14" fillId="8" borderId="78" xfId="1" applyNumberFormat="1" applyFont="1" applyFill="1" applyBorder="1" applyProtection="1">
      <protection locked="0"/>
    </xf>
    <xf numFmtId="0" fontId="14" fillId="0" borderId="99" xfId="1" applyFont="1" applyBorder="1" applyAlignment="1" applyProtection="1">
      <alignment horizontal="center"/>
      <protection locked="0"/>
    </xf>
    <xf numFmtId="164" fontId="14" fillId="0" borderId="101" xfId="1" applyNumberFormat="1" applyFont="1" applyBorder="1" applyAlignment="1" applyProtection="1">
      <alignment horizontal="center"/>
      <protection locked="0"/>
    </xf>
    <xf numFmtId="164" fontId="14" fillId="0" borderId="116" xfId="1" applyNumberFormat="1" applyFont="1" applyBorder="1" applyAlignment="1" applyProtection="1">
      <alignment horizontal="center"/>
      <protection locked="0"/>
    </xf>
    <xf numFmtId="164" fontId="14" fillId="0" borderId="100" xfId="1" applyNumberFormat="1" applyFont="1" applyBorder="1" applyAlignment="1" applyProtection="1">
      <alignment horizontal="center"/>
      <protection locked="0"/>
    </xf>
    <xf numFmtId="164" fontId="14" fillId="8" borderId="100" xfId="1" applyNumberFormat="1" applyFont="1" applyFill="1" applyBorder="1" applyAlignment="1" applyProtection="1">
      <alignment horizontal="center" vertical="center"/>
      <protection locked="0"/>
    </xf>
    <xf numFmtId="0" fontId="14" fillId="8" borderId="100" xfId="1" applyFont="1" applyFill="1" applyBorder="1" applyAlignment="1" applyProtection="1">
      <alignment horizontal="center"/>
      <protection locked="0"/>
    </xf>
    <xf numFmtId="164" fontId="14" fillId="8" borderId="100" xfId="1" applyNumberFormat="1" applyFont="1" applyFill="1" applyBorder="1" applyProtection="1">
      <protection locked="0"/>
    </xf>
    <xf numFmtId="2" fontId="14" fillId="0" borderId="74" xfId="1" applyNumberFormat="1" applyFont="1" applyBorder="1" applyProtection="1">
      <protection locked="0"/>
    </xf>
    <xf numFmtId="164" fontId="14" fillId="8" borderId="74" xfId="1" applyNumberFormat="1" applyFont="1" applyFill="1" applyBorder="1" applyAlignment="1" applyProtection="1">
      <alignment horizontal="center" vertical="center"/>
      <protection locked="0"/>
    </xf>
    <xf numFmtId="0" fontId="14" fillId="8" borderId="74" xfId="1" applyFont="1" applyFill="1" applyBorder="1" applyAlignment="1" applyProtection="1">
      <alignment horizontal="center"/>
      <protection locked="0"/>
    </xf>
    <xf numFmtId="164" fontId="14" fillId="8" borderId="74" xfId="1" applyNumberFormat="1" applyFont="1" applyFill="1" applyBorder="1" applyProtection="1">
      <protection locked="0"/>
    </xf>
    <xf numFmtId="0" fontId="36" fillId="5" borderId="78" xfId="0" applyFont="1" applyFill="1" applyBorder="1" applyAlignment="1" applyProtection="1">
      <alignment horizontal="center" vertical="center" wrapText="1"/>
      <protection locked="0"/>
    </xf>
    <xf numFmtId="0" fontId="14" fillId="8" borderId="78" xfId="0" applyFont="1" applyFill="1" applyBorder="1" applyAlignment="1" applyProtection="1">
      <alignment horizontal="center" vertical="center" wrapText="1"/>
      <protection locked="0"/>
    </xf>
    <xf numFmtId="0" fontId="13" fillId="7" borderId="71" xfId="27" applyFont="1" applyFill="1" applyBorder="1" applyAlignment="1">
      <alignment horizontal="center" vertical="center"/>
    </xf>
    <xf numFmtId="2" fontId="13" fillId="10" borderId="78" xfId="8" applyNumberFormat="1" applyFont="1" applyFill="1" applyBorder="1" applyAlignment="1" applyProtection="1">
      <alignment horizontal="center" vertical="center"/>
      <protection locked="0"/>
    </xf>
    <xf numFmtId="2" fontId="13" fillId="3" borderId="78" xfId="8" applyNumberFormat="1" applyFont="1" applyFill="1" applyBorder="1" applyAlignment="1" applyProtection="1">
      <alignment horizontal="center" vertical="center"/>
      <protection locked="0"/>
    </xf>
    <xf numFmtId="2" fontId="13" fillId="3" borderId="72" xfId="8" applyNumberFormat="1" applyFont="1" applyFill="1" applyBorder="1" applyAlignment="1" applyProtection="1">
      <alignment horizontal="center" vertical="center"/>
      <protection locked="0"/>
    </xf>
    <xf numFmtId="164" fontId="54" fillId="10" borderId="70" xfId="8" applyNumberFormat="1" applyFont="1" applyFill="1" applyBorder="1" applyAlignment="1">
      <alignment horizontal="center" vertical="center"/>
    </xf>
    <xf numFmtId="0" fontId="54" fillId="10" borderId="70" xfId="8" applyFont="1" applyFill="1" applyBorder="1" applyAlignment="1">
      <alignment horizontal="center" vertical="center"/>
    </xf>
    <xf numFmtId="2" fontId="13" fillId="10" borderId="74" xfId="8" applyNumberFormat="1" applyFont="1" applyFill="1" applyBorder="1" applyAlignment="1" applyProtection="1">
      <alignment horizontal="center" vertical="center"/>
      <protection locked="0"/>
    </xf>
    <xf numFmtId="2" fontId="13" fillId="3" borderId="74" xfId="8" applyNumberFormat="1" applyFont="1" applyFill="1" applyBorder="1" applyAlignment="1" applyProtection="1">
      <alignment horizontal="center" vertical="center"/>
      <protection locked="0"/>
    </xf>
    <xf numFmtId="0" fontId="13" fillId="10" borderId="118" xfId="8" applyFont="1" applyFill="1" applyBorder="1" applyAlignment="1">
      <alignment horizontal="center" vertical="center"/>
    </xf>
    <xf numFmtId="164" fontId="54" fillId="10" borderId="119" xfId="8" applyNumberFormat="1" applyFont="1" applyFill="1" applyBorder="1" applyAlignment="1">
      <alignment horizontal="center" vertical="center"/>
    </xf>
    <xf numFmtId="0" fontId="13" fillId="10" borderId="119" xfId="8" applyFont="1" applyFill="1" applyBorder="1" applyAlignment="1">
      <alignment horizontal="center" vertical="center"/>
    </xf>
    <xf numFmtId="2" fontId="54" fillId="10" borderId="120" xfId="8" applyNumberFormat="1" applyFont="1" applyFill="1" applyBorder="1" applyAlignment="1">
      <alignment horizontal="center" vertical="center"/>
    </xf>
    <xf numFmtId="0" fontId="54" fillId="10" borderId="119" xfId="8" applyFont="1" applyFill="1" applyBorder="1" applyAlignment="1">
      <alignment horizontal="center" vertical="center"/>
    </xf>
    <xf numFmtId="2" fontId="3" fillId="3" borderId="82" xfId="8" applyNumberFormat="1" applyFont="1" applyFill="1" applyBorder="1" applyAlignment="1" applyProtection="1">
      <alignment horizontal="center" vertical="center"/>
      <protection locked="0"/>
    </xf>
    <xf numFmtId="0" fontId="13" fillId="10" borderId="121" xfId="8" applyFont="1" applyFill="1" applyBorder="1" applyAlignment="1">
      <alignment horizontal="center" vertical="center"/>
    </xf>
    <xf numFmtId="0" fontId="54" fillId="10" borderId="122" xfId="8" applyFont="1" applyFill="1" applyBorder="1" applyAlignment="1">
      <alignment horizontal="center" vertical="center"/>
    </xf>
    <xf numFmtId="0" fontId="13" fillId="10" borderId="122" xfId="8" applyFont="1" applyFill="1" applyBorder="1" applyAlignment="1">
      <alignment horizontal="center" vertical="center"/>
    </xf>
    <xf numFmtId="10" fontId="54" fillId="10" borderId="123" xfId="8" applyNumberFormat="1" applyFont="1" applyFill="1" applyBorder="1" applyAlignment="1">
      <alignment horizontal="center" vertical="center"/>
    </xf>
    <xf numFmtId="0" fontId="26" fillId="7" borderId="124" xfId="27" applyFont="1" applyFill="1" applyBorder="1" applyAlignment="1">
      <alignment horizontal="center" vertical="center"/>
    </xf>
    <xf numFmtId="164" fontId="13" fillId="10" borderId="78" xfId="8" applyNumberFormat="1" applyFont="1" applyFill="1" applyBorder="1" applyAlignment="1" applyProtection="1">
      <alignment horizontal="center" vertical="center"/>
      <protection locked="0"/>
    </xf>
    <xf numFmtId="2" fontId="3" fillId="3" borderId="78" xfId="8" applyNumberFormat="1" applyFont="1" applyFill="1" applyBorder="1" applyAlignment="1" applyProtection="1">
      <alignment horizontal="center" vertical="center"/>
      <protection locked="0"/>
    </xf>
    <xf numFmtId="2" fontId="44" fillId="3" borderId="78" xfId="8" applyNumberFormat="1" applyFont="1" applyFill="1" applyBorder="1" applyAlignment="1" applyProtection="1">
      <alignment horizontal="center" vertical="center"/>
      <protection locked="0"/>
    </xf>
    <xf numFmtId="2" fontId="3" fillId="3" borderId="93" xfId="8" applyNumberFormat="1" applyFont="1" applyFill="1" applyBorder="1" applyAlignment="1" applyProtection="1">
      <alignment horizontal="center" vertical="center"/>
      <protection locked="0"/>
    </xf>
    <xf numFmtId="2" fontId="3" fillId="3" borderId="125" xfId="8" applyNumberFormat="1" applyFont="1" applyFill="1" applyBorder="1" applyAlignment="1" applyProtection="1">
      <alignment horizontal="center" vertical="center"/>
      <protection locked="0"/>
    </xf>
    <xf numFmtId="164" fontId="13" fillId="10" borderId="126" xfId="8" applyNumberFormat="1" applyFont="1" applyFill="1" applyBorder="1" applyAlignment="1" applyProtection="1">
      <alignment horizontal="center" vertical="center"/>
      <protection locked="0"/>
    </xf>
    <xf numFmtId="2" fontId="3" fillId="3" borderId="126" xfId="8" applyNumberFormat="1" applyFont="1" applyFill="1" applyBorder="1" applyAlignment="1" applyProtection="1">
      <alignment horizontal="center" vertical="center"/>
      <protection locked="0"/>
    </xf>
    <xf numFmtId="2" fontId="3" fillId="3" borderId="127" xfId="8" applyNumberFormat="1" applyFont="1" applyFill="1" applyBorder="1" applyAlignment="1" applyProtection="1">
      <alignment horizontal="center" vertical="center"/>
      <protection locked="0"/>
    </xf>
    <xf numFmtId="0" fontId="13" fillId="13" borderId="124" xfId="27" applyFont="1" applyFill="1" applyBorder="1" applyAlignment="1">
      <alignment horizontal="center" vertical="center"/>
    </xf>
    <xf numFmtId="168" fontId="13" fillId="13" borderId="128" xfId="27" applyNumberFormat="1" applyFont="1" applyFill="1" applyBorder="1" applyAlignment="1">
      <alignment horizontal="center" vertical="center"/>
    </xf>
    <xf numFmtId="168" fontId="13" fillId="13" borderId="129" xfId="27" applyNumberFormat="1" applyFont="1" applyFill="1" applyBorder="1" applyAlignment="1">
      <alignment horizontal="center" vertical="center"/>
    </xf>
    <xf numFmtId="168" fontId="13" fillId="13" borderId="125" xfId="27" applyNumberFormat="1" applyFont="1" applyFill="1" applyBorder="1" applyAlignment="1">
      <alignment horizontal="center" vertical="center"/>
    </xf>
    <xf numFmtId="0" fontId="26" fillId="13" borderId="124" xfId="27" applyFont="1" applyFill="1" applyBorder="1" applyAlignment="1">
      <alignment horizontal="center" vertical="center"/>
    </xf>
    <xf numFmtId="0" fontId="44" fillId="13" borderId="130" xfId="8" applyFont="1" applyFill="1" applyBorder="1" applyAlignment="1">
      <alignment horizontal="center" vertical="center" wrapText="1"/>
    </xf>
    <xf numFmtId="0" fontId="44" fillId="13" borderId="131" xfId="8" applyFont="1" applyFill="1" applyBorder="1" applyAlignment="1">
      <alignment horizontal="center" vertical="center" wrapText="1"/>
    </xf>
    <xf numFmtId="0" fontId="2" fillId="5" borderId="129" xfId="12" applyFont="1" applyFill="1" applyBorder="1" applyAlignment="1">
      <alignment horizontal="center" vertical="center"/>
    </xf>
    <xf numFmtId="0" fontId="2" fillId="0" borderId="129" xfId="12" applyFont="1" applyBorder="1" applyAlignment="1" applyProtection="1">
      <alignment horizontal="center" vertical="center"/>
      <protection locked="0"/>
    </xf>
    <xf numFmtId="0" fontId="78" fillId="0" borderId="79" xfId="0" applyFont="1" applyBorder="1" applyAlignment="1">
      <alignment horizontal="left" vertical="center" wrapText="1"/>
    </xf>
    <xf numFmtId="0" fontId="70" fillId="0" borderId="132" xfId="0" applyFont="1" applyBorder="1" applyAlignment="1" applyProtection="1">
      <alignment horizontal="center" vertical="center" wrapText="1"/>
      <protection locked="0"/>
    </xf>
    <xf numFmtId="0" fontId="29" fillId="0" borderId="128" xfId="12" applyFont="1" applyBorder="1" applyAlignment="1" applyProtection="1">
      <alignment horizontal="center" vertical="center" wrapText="1"/>
      <protection locked="0"/>
    </xf>
    <xf numFmtId="0" fontId="29" fillId="0" borderId="129" xfId="12" applyFont="1" applyBorder="1" applyAlignment="1" applyProtection="1">
      <alignment horizontal="center" vertical="center" wrapText="1"/>
      <protection locked="0"/>
    </xf>
    <xf numFmtId="0" fontId="29" fillId="0" borderId="125" xfId="12" applyFont="1" applyBorder="1" applyAlignment="1" applyProtection="1">
      <alignment horizontal="center" vertical="center" wrapText="1"/>
      <protection locked="0"/>
    </xf>
    <xf numFmtId="0" fontId="2" fillId="4" borderId="128" xfId="12" applyFont="1" applyFill="1" applyBorder="1" applyAlignment="1">
      <alignment horizontal="center" vertical="center"/>
    </xf>
    <xf numFmtId="0" fontId="78" fillId="0" borderId="129" xfId="0" applyFont="1" applyBorder="1" applyAlignment="1">
      <alignment horizontal="left" vertical="center" wrapText="1"/>
    </xf>
    <xf numFmtId="0" fontId="70" fillId="0" borderId="134" xfId="0" applyFont="1" applyBorder="1" applyAlignment="1" applyProtection="1">
      <alignment horizontal="center" vertical="center" wrapText="1"/>
      <protection locked="0"/>
    </xf>
    <xf numFmtId="0" fontId="5" fillId="0" borderId="128" xfId="0" applyFont="1" applyBorder="1" applyAlignment="1" applyProtection="1">
      <alignment horizontal="center" vertical="center" wrapText="1"/>
      <protection locked="0"/>
    </xf>
    <xf numFmtId="0" fontId="5" fillId="0" borderId="129" xfId="0" applyFont="1" applyBorder="1" applyAlignment="1" applyProtection="1">
      <alignment horizontal="center" vertical="center" wrapText="1"/>
      <protection locked="0"/>
    </xf>
    <xf numFmtId="0" fontId="5" fillId="0" borderId="125" xfId="0" applyFont="1" applyBorder="1" applyAlignment="1" applyProtection="1">
      <alignment horizontal="center" vertical="center" wrapText="1"/>
      <protection locked="0"/>
    </xf>
    <xf numFmtId="0" fontId="2" fillId="4" borderId="53" xfId="12" applyFont="1" applyFill="1" applyBorder="1" applyAlignment="1">
      <alignment horizontal="center" vertical="center"/>
    </xf>
    <xf numFmtId="0" fontId="78" fillId="0" borderId="130" xfId="0" applyFont="1" applyBorder="1" applyAlignment="1">
      <alignment horizontal="left" vertical="center" wrapText="1"/>
    </xf>
    <xf numFmtId="0" fontId="29" fillId="0" borderId="130" xfId="12" applyFont="1" applyBorder="1" applyAlignment="1" applyProtection="1">
      <alignment horizontal="center" vertical="center" wrapText="1"/>
      <protection locked="0"/>
    </xf>
    <xf numFmtId="0" fontId="29" fillId="0" borderId="131" xfId="12" applyFont="1" applyBorder="1" applyAlignment="1" applyProtection="1">
      <alignment horizontal="center" vertical="center" wrapText="1"/>
      <protection locked="0"/>
    </xf>
    <xf numFmtId="0" fontId="5" fillId="0" borderId="130" xfId="0" applyFont="1" applyBorder="1" applyAlignment="1" applyProtection="1">
      <alignment horizontal="center" vertical="center" wrapText="1"/>
      <protection locked="0"/>
    </xf>
    <xf numFmtId="0" fontId="5" fillId="0" borderId="131" xfId="0" applyFont="1" applyBorder="1" applyAlignment="1" applyProtection="1">
      <alignment horizontal="center" vertical="center" wrapText="1"/>
      <protection locked="0"/>
    </xf>
    <xf numFmtId="0" fontId="1" fillId="0" borderId="124" xfId="1" applyBorder="1" applyAlignment="1">
      <alignment vertical="center"/>
    </xf>
    <xf numFmtId="0" fontId="1" fillId="8" borderId="139" xfId="1" applyFill="1" applyBorder="1" applyAlignment="1" applyProtection="1">
      <alignment vertical="center"/>
      <protection locked="0"/>
    </xf>
    <xf numFmtId="0" fontId="1" fillId="24" borderId="141" xfId="19" applyFill="1" applyBorder="1"/>
    <xf numFmtId="0" fontId="1" fillId="24" borderId="142" xfId="19" applyFill="1" applyBorder="1"/>
    <xf numFmtId="0" fontId="105" fillId="24" borderId="142" xfId="19" applyFont="1" applyFill="1" applyBorder="1" applyAlignment="1">
      <alignment vertical="center" wrapText="1"/>
    </xf>
    <xf numFmtId="0" fontId="1" fillId="24" borderId="144" xfId="19" applyFill="1" applyBorder="1"/>
    <xf numFmtId="0" fontId="1" fillId="24" borderId="91" xfId="19" applyFill="1" applyBorder="1"/>
    <xf numFmtId="0" fontId="1" fillId="4" borderId="129" xfId="19" applyFill="1" applyBorder="1" applyAlignment="1">
      <alignment horizontal="center" vertical="center"/>
    </xf>
    <xf numFmtId="0" fontId="1" fillId="2" borderId="141" xfId="19" applyFill="1" applyBorder="1"/>
    <xf numFmtId="0" fontId="1" fillId="2" borderId="142" xfId="19" applyFill="1" applyBorder="1"/>
    <xf numFmtId="0" fontId="1" fillId="2" borderId="144" xfId="19" applyFill="1" applyBorder="1"/>
    <xf numFmtId="0" fontId="1" fillId="2" borderId="91" xfId="19" applyFill="1" applyBorder="1" applyAlignment="1">
      <alignment horizontal="center" vertical="center"/>
    </xf>
    <xf numFmtId="0" fontId="1" fillId="2" borderId="83" xfId="19" applyFill="1" applyBorder="1"/>
    <xf numFmtId="0" fontId="1" fillId="2" borderId="133" xfId="19" applyFill="1" applyBorder="1"/>
    <xf numFmtId="0" fontId="1" fillId="2" borderId="83" xfId="19" applyFill="1" applyBorder="1" applyAlignment="1">
      <alignment horizontal="center" vertical="center"/>
    </xf>
    <xf numFmtId="0" fontId="1" fillId="2" borderId="84" xfId="19" applyFill="1" applyBorder="1" applyAlignment="1">
      <alignment horizontal="center" vertical="center"/>
    </xf>
    <xf numFmtId="0" fontId="1" fillId="2" borderId="133" xfId="19" applyFill="1" applyBorder="1" applyAlignment="1">
      <alignment horizontal="center" vertical="center"/>
    </xf>
    <xf numFmtId="0" fontId="1" fillId="2" borderId="142" xfId="19" applyFill="1" applyBorder="1" applyAlignment="1">
      <alignment horizontal="center" vertical="center"/>
    </xf>
    <xf numFmtId="0" fontId="1" fillId="2" borderId="144" xfId="19" applyFill="1" applyBorder="1" applyAlignment="1">
      <alignment horizontal="center" vertical="center"/>
    </xf>
    <xf numFmtId="0" fontId="1" fillId="2" borderId="137" xfId="19" applyFill="1" applyBorder="1"/>
    <xf numFmtId="0" fontId="9" fillId="4" borderId="129" xfId="19" applyFont="1" applyFill="1" applyBorder="1" applyAlignment="1">
      <alignment horizontal="center" vertical="center" wrapText="1"/>
    </xf>
    <xf numFmtId="0" fontId="1" fillId="23" borderId="129" xfId="19" applyFill="1" applyBorder="1" applyAlignment="1" applyProtection="1">
      <alignment horizontal="center" vertical="center" wrapText="1"/>
      <protection locked="0"/>
    </xf>
    <xf numFmtId="0" fontId="1" fillId="4" borderId="141" xfId="19" applyFill="1" applyBorder="1" applyAlignment="1">
      <alignment horizontal="center" vertical="center"/>
    </xf>
    <xf numFmtId="0" fontId="1" fillId="4" borderId="142" xfId="19" applyFill="1" applyBorder="1" applyAlignment="1">
      <alignment horizontal="center" vertical="center"/>
    </xf>
    <xf numFmtId="0" fontId="1" fillId="4" borderId="142" xfId="19" applyFill="1" applyBorder="1" applyAlignment="1">
      <alignment vertical="center"/>
    </xf>
    <xf numFmtId="0" fontId="1" fillId="4" borderId="144" xfId="19" applyFill="1" applyBorder="1" applyAlignment="1">
      <alignment vertical="center"/>
    </xf>
    <xf numFmtId="0" fontId="1" fillId="2" borderId="91" xfId="19" applyFill="1" applyBorder="1"/>
    <xf numFmtId="164" fontId="14" fillId="23" borderId="129" xfId="19" applyNumberFormat="1" applyFont="1" applyFill="1" applyBorder="1" applyAlignment="1" applyProtection="1">
      <alignment horizontal="center" vertical="center" wrapText="1"/>
      <protection locked="0"/>
    </xf>
    <xf numFmtId="2" fontId="14" fillId="4" borderId="129" xfId="19" applyNumberFormat="1" applyFont="1" applyFill="1" applyBorder="1" applyAlignment="1">
      <alignment horizontal="center" vertical="center" wrapText="1"/>
    </xf>
    <xf numFmtId="0" fontId="108" fillId="4" borderId="91" xfId="19" applyFont="1" applyFill="1" applyBorder="1" applyAlignment="1">
      <alignment vertical="center" wrapText="1"/>
    </xf>
    <xf numFmtId="177" fontId="1" fillId="4" borderId="129" xfId="19" applyNumberFormat="1" applyFill="1" applyBorder="1" applyAlignment="1">
      <alignment horizontal="center" vertical="center"/>
    </xf>
    <xf numFmtId="164" fontId="14" fillId="4" borderId="129" xfId="19" applyNumberFormat="1" applyFont="1" applyFill="1" applyBorder="1" applyAlignment="1">
      <alignment horizontal="center" vertical="center"/>
    </xf>
    <xf numFmtId="0" fontId="1" fillId="4" borderId="91" xfId="19" applyFill="1" applyBorder="1" applyAlignment="1">
      <alignment vertical="center"/>
    </xf>
    <xf numFmtId="177" fontId="69" fillId="4" borderId="129" xfId="19" applyNumberFormat="1" applyFont="1" applyFill="1" applyBorder="1" applyAlignment="1">
      <alignment horizontal="right" vertical="center"/>
    </xf>
    <xf numFmtId="164" fontId="14" fillId="4" borderId="129" xfId="19" applyNumberFormat="1" applyFont="1" applyFill="1" applyBorder="1" applyAlignment="1">
      <alignment vertical="center"/>
    </xf>
    <xf numFmtId="0" fontId="9" fillId="4" borderId="129" xfId="19" applyFont="1" applyFill="1" applyBorder="1" applyAlignment="1">
      <alignment horizontal="center" vertical="center"/>
    </xf>
    <xf numFmtId="164" fontId="1" fillId="4" borderId="129" xfId="19" applyNumberFormat="1" applyFill="1" applyBorder="1" applyAlignment="1">
      <alignment horizontal="center" vertical="center" wrapText="1"/>
    </xf>
    <xf numFmtId="164" fontId="14" fillId="4" borderId="129" xfId="19" applyNumberFormat="1" applyFont="1" applyFill="1" applyBorder="1" applyAlignment="1">
      <alignment horizontal="center" vertical="center" wrapText="1"/>
    </xf>
    <xf numFmtId="0" fontId="9" fillId="4" borderId="136" xfId="19" applyFont="1" applyFill="1" applyBorder="1" applyAlignment="1">
      <alignment horizontal="center" vertical="center"/>
    </xf>
    <xf numFmtId="177" fontId="14" fillId="4" borderId="137" xfId="19" applyNumberFormat="1" applyFont="1" applyFill="1" applyBorder="1" applyAlignment="1">
      <alignment horizontal="center" vertical="center" wrapText="1"/>
    </xf>
    <xf numFmtId="0" fontId="14" fillId="4" borderId="142" xfId="19" applyFont="1" applyFill="1" applyBorder="1" applyAlignment="1">
      <alignment horizontal="center" vertical="center" wrapText="1"/>
    </xf>
    <xf numFmtId="0" fontId="1" fillId="4" borderId="91" xfId="19" applyFill="1" applyBorder="1" applyAlignment="1">
      <alignment horizontal="center" vertical="center"/>
    </xf>
    <xf numFmtId="177" fontId="29" fillId="4" borderId="129" xfId="19" applyNumberFormat="1" applyFont="1" applyFill="1" applyBorder="1" applyAlignment="1">
      <alignment horizontal="right" vertical="center"/>
    </xf>
    <xf numFmtId="164" fontId="1" fillId="4" borderId="129" xfId="19" applyNumberFormat="1" applyFill="1" applyBorder="1" applyAlignment="1">
      <alignment vertical="center"/>
    </xf>
    <xf numFmtId="177" fontId="29" fillId="4" borderId="129" xfId="19" applyNumberFormat="1" applyFont="1" applyFill="1" applyBorder="1" applyAlignment="1">
      <alignment vertical="center"/>
    </xf>
    <xf numFmtId="177" fontId="1" fillId="4" borderId="137" xfId="19" applyNumberFormat="1" applyFill="1" applyBorder="1" applyAlignment="1">
      <alignment vertical="center"/>
    </xf>
    <xf numFmtId="0" fontId="9" fillId="4" borderId="141" xfId="19" applyFont="1" applyFill="1" applyBorder="1" applyAlignment="1">
      <alignment horizontal="center" vertical="center"/>
    </xf>
    <xf numFmtId="177" fontId="1" fillId="4" borderId="142" xfId="19" applyNumberFormat="1" applyFill="1" applyBorder="1" applyAlignment="1">
      <alignment vertical="center"/>
    </xf>
    <xf numFmtId="0" fontId="1" fillId="4" borderId="133" xfId="19" applyFill="1" applyBorder="1" applyAlignment="1">
      <alignment horizontal="center" vertical="center"/>
    </xf>
    <xf numFmtId="177" fontId="1" fillId="4" borderId="83" xfId="19" applyNumberFormat="1" applyFill="1" applyBorder="1" applyAlignment="1">
      <alignment vertical="center"/>
    </xf>
    <xf numFmtId="0" fontId="1" fillId="4" borderId="83" xfId="19" applyFill="1" applyBorder="1" applyAlignment="1">
      <alignment vertical="center"/>
    </xf>
    <xf numFmtId="0" fontId="1" fillId="4" borderId="84" xfId="19" applyFill="1" applyBorder="1" applyAlignment="1">
      <alignment vertical="center"/>
    </xf>
    <xf numFmtId="0" fontId="1" fillId="2" borderId="84" xfId="19" applyFill="1" applyBorder="1"/>
    <xf numFmtId="0" fontId="1" fillId="24" borderId="141" xfId="19" applyFill="1" applyBorder="1" applyAlignment="1">
      <alignment wrapText="1"/>
    </xf>
    <xf numFmtId="0" fontId="1" fillId="24" borderId="142" xfId="19" applyFill="1" applyBorder="1" applyAlignment="1">
      <alignment wrapText="1"/>
    </xf>
    <xf numFmtId="0" fontId="1" fillId="24" borderId="144" xfId="19" applyFill="1" applyBorder="1" applyAlignment="1">
      <alignment wrapText="1"/>
    </xf>
    <xf numFmtId="0" fontId="111" fillId="4" borderId="141" xfId="19" applyFont="1" applyFill="1" applyBorder="1"/>
    <xf numFmtId="0" fontId="111" fillId="4" borderId="142" xfId="19" applyFont="1" applyFill="1" applyBorder="1"/>
    <xf numFmtId="0" fontId="111" fillId="4" borderId="144" xfId="19" applyFont="1" applyFill="1" applyBorder="1"/>
    <xf numFmtId="0" fontId="111" fillId="4" borderId="91" xfId="19" applyFont="1" applyFill="1" applyBorder="1"/>
    <xf numFmtId="0" fontId="111" fillId="4" borderId="133" xfId="19" applyFont="1" applyFill="1" applyBorder="1"/>
    <xf numFmtId="0" fontId="111" fillId="4" borderId="83" xfId="19" applyFont="1" applyFill="1" applyBorder="1"/>
    <xf numFmtId="0" fontId="111" fillId="4" borderId="84" xfId="19" applyFont="1" applyFill="1" applyBorder="1"/>
    <xf numFmtId="0" fontId="5" fillId="25" borderId="141" xfId="19" applyFont="1" applyFill="1" applyBorder="1" applyAlignment="1">
      <alignment horizontal="centerContinuous"/>
    </xf>
    <xf numFmtId="0" fontId="1" fillId="25" borderId="142" xfId="19" applyFill="1" applyBorder="1" applyAlignment="1">
      <alignment horizontal="centerContinuous"/>
    </xf>
    <xf numFmtId="0" fontId="1" fillId="25" borderId="144" xfId="19" applyFill="1" applyBorder="1" applyAlignment="1">
      <alignment horizontal="centerContinuous"/>
    </xf>
    <xf numFmtId="0" fontId="5" fillId="25" borderId="142" xfId="19" applyFont="1" applyFill="1" applyBorder="1" applyAlignment="1">
      <alignment horizontal="centerContinuous"/>
    </xf>
    <xf numFmtId="0" fontId="5" fillId="25" borderId="133" xfId="19" applyFont="1" applyFill="1" applyBorder="1" applyAlignment="1">
      <alignment horizontal="centerContinuous"/>
    </xf>
    <xf numFmtId="0" fontId="1" fillId="25" borderId="83" xfId="19" applyFill="1" applyBorder="1" applyAlignment="1">
      <alignment horizontal="centerContinuous"/>
    </xf>
    <xf numFmtId="0" fontId="1" fillId="25" borderId="84" xfId="19" applyFill="1" applyBorder="1" applyAlignment="1">
      <alignment horizontal="centerContinuous"/>
    </xf>
    <xf numFmtId="0" fontId="5" fillId="25" borderId="83" xfId="19" applyFont="1" applyFill="1" applyBorder="1" applyAlignment="1">
      <alignment horizontal="centerContinuous"/>
    </xf>
    <xf numFmtId="0" fontId="9" fillId="0" borderId="141" xfId="19" applyFont="1" applyBorder="1" applyAlignment="1">
      <alignment vertical="top"/>
    </xf>
    <xf numFmtId="0" fontId="9" fillId="0" borderId="142" xfId="19" applyFont="1" applyBorder="1" applyAlignment="1">
      <alignment vertical="top"/>
    </xf>
    <xf numFmtId="0" fontId="9" fillId="0" borderId="144" xfId="19" applyFont="1" applyBorder="1" applyAlignment="1">
      <alignment vertical="top"/>
    </xf>
    <xf numFmtId="0" fontId="9" fillId="0" borderId="141" xfId="19" applyFont="1" applyBorder="1"/>
    <xf numFmtId="0" fontId="9" fillId="0" borderId="142" xfId="19" applyFont="1" applyBorder="1"/>
    <xf numFmtId="0" fontId="9" fillId="0" borderId="144" xfId="19" applyFont="1" applyBorder="1"/>
    <xf numFmtId="0" fontId="9" fillId="0" borderId="133" xfId="19" applyFont="1" applyBorder="1" applyAlignment="1">
      <alignment vertical="top"/>
    </xf>
    <xf numFmtId="0" fontId="9" fillId="0" borderId="83" xfId="19" applyFont="1" applyBorder="1" applyAlignment="1">
      <alignment vertical="top"/>
    </xf>
    <xf numFmtId="0" fontId="9" fillId="0" borderId="84" xfId="19" applyFont="1" applyBorder="1" applyAlignment="1">
      <alignment vertical="top"/>
    </xf>
    <xf numFmtId="0" fontId="9" fillId="0" borderId="133" xfId="19" applyFont="1" applyBorder="1"/>
    <xf numFmtId="0" fontId="9" fillId="0" borderId="83" xfId="19" applyFont="1" applyBorder="1"/>
    <xf numFmtId="0" fontId="9" fillId="0" borderId="84" xfId="19" applyFont="1" applyBorder="1"/>
    <xf numFmtId="0" fontId="1" fillId="0" borderId="133" xfId="19" applyBorder="1"/>
    <xf numFmtId="0" fontId="1" fillId="0" borderId="83" xfId="19" applyBorder="1"/>
    <xf numFmtId="0" fontId="1" fillId="0" borderId="84" xfId="19" applyBorder="1"/>
    <xf numFmtId="0" fontId="9" fillId="0" borderId="142" xfId="19" applyFont="1" applyBorder="1" applyAlignment="1">
      <alignment horizontal="centerContinuous"/>
    </xf>
    <xf numFmtId="0" fontId="9" fillId="0" borderId="144" xfId="19" applyFont="1" applyBorder="1" applyAlignment="1">
      <alignment horizontal="centerContinuous"/>
    </xf>
    <xf numFmtId="0" fontId="1" fillId="0" borderId="142" xfId="19" applyBorder="1"/>
    <xf numFmtId="0" fontId="1" fillId="0" borderId="144" xfId="19" applyBorder="1"/>
    <xf numFmtId="0" fontId="121" fillId="0" borderId="133" xfId="19" applyFont="1" applyBorder="1" applyProtection="1">
      <protection locked="0"/>
    </xf>
    <xf numFmtId="0" fontId="121" fillId="0" borderId="83" xfId="19" applyFont="1" applyBorder="1"/>
    <xf numFmtId="2" fontId="122" fillId="0" borderId="83" xfId="19" applyNumberFormat="1" applyFont="1" applyBorder="1" applyAlignment="1">
      <alignment horizontal="center" vertical="center" wrapText="1"/>
    </xf>
    <xf numFmtId="2" fontId="122" fillId="0" borderId="84" xfId="19" applyNumberFormat="1" applyFont="1" applyBorder="1" applyAlignment="1">
      <alignment horizontal="center" vertical="center" wrapText="1"/>
    </xf>
    <xf numFmtId="0" fontId="123" fillId="0" borderId="133" xfId="19" applyFont="1" applyBorder="1" applyAlignment="1">
      <alignment horizontal="centerContinuous"/>
    </xf>
    <xf numFmtId="0" fontId="123" fillId="0" borderId="84" xfId="19" applyFont="1" applyBorder="1" applyAlignment="1">
      <alignment horizontal="centerContinuous"/>
    </xf>
    <xf numFmtId="0" fontId="1" fillId="0" borderId="84" xfId="19" applyBorder="1" applyAlignment="1">
      <alignment horizontal="centerContinuous"/>
    </xf>
    <xf numFmtId="0" fontId="1" fillId="0" borderId="133" xfId="19" applyBorder="1" applyAlignment="1">
      <alignment horizontal="centerContinuous"/>
    </xf>
    <xf numFmtId="0" fontId="3" fillId="0" borderId="130" xfId="19" applyFont="1" applyBorder="1" applyAlignment="1">
      <alignment horizontal="center"/>
    </xf>
    <xf numFmtId="0" fontId="3" fillId="0" borderId="145" xfId="19" applyFont="1" applyBorder="1"/>
    <xf numFmtId="0" fontId="1" fillId="0" borderId="141" xfId="19" applyBorder="1"/>
    <xf numFmtId="0" fontId="1" fillId="0" borderId="143" xfId="19" applyBorder="1"/>
    <xf numFmtId="0" fontId="3" fillId="0" borderId="129" xfId="19" applyFont="1" applyBorder="1" applyAlignment="1">
      <alignment horizontal="center"/>
    </xf>
    <xf numFmtId="0" fontId="3" fillId="0" borderId="135" xfId="19" applyFont="1" applyBorder="1" applyAlignment="1">
      <alignment horizontal="center"/>
    </xf>
    <xf numFmtId="178" fontId="1" fillId="0" borderId="124" xfId="19" applyNumberFormat="1" applyBorder="1" applyAlignment="1">
      <alignment horizontal="left"/>
    </xf>
    <xf numFmtId="0" fontId="1" fillId="0" borderId="135" xfId="19" applyBorder="1" applyAlignment="1">
      <alignment horizontal="center"/>
    </xf>
    <xf numFmtId="2" fontId="121" fillId="25" borderId="129" xfId="19" applyNumberFormat="1" applyFont="1" applyFill="1" applyBorder="1" applyAlignment="1" applyProtection="1">
      <alignment horizontal="center"/>
      <protection locked="0"/>
    </xf>
    <xf numFmtId="164" fontId="1" fillId="0" borderId="132" xfId="19" applyNumberFormat="1" applyBorder="1" applyAlignment="1">
      <alignment horizontal="center"/>
    </xf>
    <xf numFmtId="0" fontId="1" fillId="0" borderId="91" xfId="19" applyBorder="1" applyAlignment="1">
      <alignment horizontal="center"/>
    </xf>
    <xf numFmtId="0" fontId="1" fillId="0" borderId="84" xfId="19" applyBorder="1" applyAlignment="1">
      <alignment horizontal="center"/>
    </xf>
    <xf numFmtId="0" fontId="1" fillId="0" borderId="83" xfId="19" applyBorder="1" applyAlignment="1">
      <alignment horizontal="center"/>
    </xf>
    <xf numFmtId="164" fontId="1" fillId="0" borderId="83" xfId="19" applyNumberFormat="1" applyBorder="1" applyAlignment="1">
      <alignment horizontal="left"/>
    </xf>
    <xf numFmtId="0" fontId="1" fillId="0" borderId="79" xfId="19" applyBorder="1" applyAlignment="1">
      <alignment horizontal="center"/>
    </xf>
    <xf numFmtId="2" fontId="1" fillId="0" borderId="83" xfId="19" applyNumberFormat="1" applyBorder="1" applyAlignment="1">
      <alignment horizontal="left"/>
    </xf>
    <xf numFmtId="0" fontId="1" fillId="0" borderId="132" xfId="19" applyBorder="1"/>
    <xf numFmtId="2" fontId="1" fillId="0" borderId="129" xfId="19" applyNumberFormat="1" applyBorder="1" applyAlignment="1">
      <alignment horizontal="center"/>
    </xf>
    <xf numFmtId="0" fontId="124" fillId="0" borderId="133" xfId="19" applyFont="1" applyBorder="1" applyAlignment="1">
      <alignment horizontal="center"/>
    </xf>
    <xf numFmtId="2" fontId="1" fillId="0" borderId="130" xfId="19" applyNumberFormat="1" applyBorder="1" applyAlignment="1">
      <alignment horizontal="center"/>
    </xf>
    <xf numFmtId="0" fontId="1" fillId="0" borderId="91" xfId="19" applyBorder="1"/>
    <xf numFmtId="0" fontId="127" fillId="0" borderId="129" xfId="19" applyFont="1" applyBorder="1" applyAlignment="1">
      <alignment horizontal="center"/>
    </xf>
    <xf numFmtId="0" fontId="1" fillId="0" borderId="129" xfId="19" applyBorder="1" applyAlignment="1">
      <alignment horizontal="center"/>
    </xf>
    <xf numFmtId="176" fontId="1" fillId="0" borderId="129" xfId="19" applyNumberFormat="1" applyBorder="1" applyAlignment="1">
      <alignment horizontal="center"/>
    </xf>
    <xf numFmtId="176" fontId="1" fillId="0" borderId="91" xfId="19" applyNumberFormat="1" applyBorder="1" applyAlignment="1">
      <alignment horizontal="center"/>
    </xf>
    <xf numFmtId="0" fontId="3" fillId="0" borderId="141" xfId="19" applyFont="1" applyBorder="1"/>
    <xf numFmtId="178" fontId="1" fillId="0" borderId="124" xfId="19" quotePrefix="1" applyNumberFormat="1" applyBorder="1" applyAlignment="1">
      <alignment horizontal="left"/>
    </xf>
    <xf numFmtId="0" fontId="130" fillId="0" borderId="137" xfId="19" applyFont="1" applyBorder="1"/>
    <xf numFmtId="0" fontId="1" fillId="0" borderId="137" xfId="19" applyBorder="1"/>
    <xf numFmtId="0" fontId="124" fillId="0" borderId="133" xfId="19" applyFont="1" applyBorder="1" applyAlignment="1">
      <alignment horizontal="left"/>
    </xf>
    <xf numFmtId="164" fontId="1" fillId="0" borderId="134" xfId="19" applyNumberFormat="1" applyBorder="1" applyAlignment="1">
      <alignment horizontal="center"/>
    </xf>
    <xf numFmtId="0" fontId="50" fillId="0" borderId="83" xfId="19" applyFont="1" applyBorder="1"/>
    <xf numFmtId="0" fontId="50" fillId="0" borderId="137" xfId="19" applyFont="1" applyBorder="1"/>
    <xf numFmtId="0" fontId="131" fillId="0" borderId="137" xfId="19" quotePrefix="1" applyFont="1" applyBorder="1" applyAlignment="1">
      <alignment horizontal="center"/>
    </xf>
    <xf numFmtId="0" fontId="3" fillId="0" borderId="137" xfId="19" applyFont="1" applyBorder="1"/>
    <xf numFmtId="0" fontId="1" fillId="0" borderId="136" xfId="19" applyBorder="1" applyAlignment="1">
      <alignment horizontal="left"/>
    </xf>
    <xf numFmtId="176" fontId="1" fillId="0" borderId="84" xfId="19" applyNumberFormat="1" applyBorder="1" applyAlignment="1">
      <alignment horizontal="center"/>
    </xf>
    <xf numFmtId="0" fontId="1" fillId="0" borderId="145" xfId="19" applyBorder="1"/>
    <xf numFmtId="0" fontId="1" fillId="0" borderId="83" xfId="19" quotePrefix="1" applyBorder="1" applyAlignment="1">
      <alignment horizontal="center"/>
    </xf>
    <xf numFmtId="0" fontId="121" fillId="0" borderId="84" xfId="19" applyFont="1" applyBorder="1"/>
    <xf numFmtId="0" fontId="121" fillId="0" borderId="83" xfId="19" applyFont="1" applyBorder="1" applyAlignment="1">
      <alignment horizontal="center"/>
    </xf>
    <xf numFmtId="0" fontId="121" fillId="0" borderId="84" xfId="19" applyFont="1" applyBorder="1" applyAlignment="1">
      <alignment horizontal="center"/>
    </xf>
    <xf numFmtId="0" fontId="3" fillId="0" borderId="136" xfId="19" applyFont="1" applyBorder="1" applyAlignment="1">
      <alignment horizontal="centerContinuous"/>
    </xf>
    <xf numFmtId="0" fontId="3" fillId="0" borderId="137" xfId="19" applyFont="1" applyBorder="1" applyAlignment="1">
      <alignment horizontal="centerContinuous"/>
    </xf>
    <xf numFmtId="0" fontId="3" fillId="0" borderId="135" xfId="19" applyFont="1" applyBorder="1" applyAlignment="1">
      <alignment horizontal="centerContinuous"/>
    </xf>
    <xf numFmtId="0" fontId="3" fillId="0" borderId="141" xfId="19" applyFont="1" applyBorder="1" applyAlignment="1">
      <alignment horizontal="centerContinuous"/>
    </xf>
    <xf numFmtId="0" fontId="1" fillId="0" borderId="144" xfId="19" applyBorder="1" applyAlignment="1">
      <alignment horizontal="centerContinuous"/>
    </xf>
    <xf numFmtId="0" fontId="3" fillId="0" borderId="133" xfId="19" applyFont="1" applyBorder="1"/>
    <xf numFmtId="2" fontId="121" fillId="0" borderId="129" xfId="19" applyNumberFormat="1" applyFont="1" applyBorder="1" applyAlignment="1" applyProtection="1">
      <alignment horizontal="center"/>
      <protection locked="0"/>
    </xf>
    <xf numFmtId="2" fontId="121" fillId="0" borderId="79" xfId="19" applyNumberFormat="1" applyFont="1" applyBorder="1" applyAlignment="1" applyProtection="1">
      <alignment horizontal="center"/>
      <protection locked="0"/>
    </xf>
    <xf numFmtId="164" fontId="1" fillId="0" borderId="140" xfId="19" applyNumberFormat="1" applyBorder="1" applyAlignment="1">
      <alignment horizontal="center"/>
    </xf>
    <xf numFmtId="0" fontId="1" fillId="0" borderId="129" xfId="19" applyBorder="1"/>
    <xf numFmtId="164" fontId="1" fillId="0" borderId="129" xfId="19" quotePrefix="1" applyNumberFormat="1" applyBorder="1" applyAlignment="1">
      <alignment horizontal="center"/>
    </xf>
    <xf numFmtId="164" fontId="1" fillId="0" borderId="129" xfId="19" applyNumberFormat="1" applyBorder="1"/>
    <xf numFmtId="0" fontId="1" fillId="26" borderId="129" xfId="19" applyFill="1" applyBorder="1" applyAlignment="1">
      <alignment horizontal="center"/>
    </xf>
    <xf numFmtId="0" fontId="1" fillId="26" borderId="129" xfId="19" applyFill="1" applyBorder="1"/>
    <xf numFmtId="0" fontId="3" fillId="0" borderId="129" xfId="19" applyFont="1" applyBorder="1" applyAlignment="1">
      <alignment horizontal="right" vertical="center"/>
    </xf>
    <xf numFmtId="0" fontId="3" fillId="0" borderId="129" xfId="19" applyFont="1" applyBorder="1" applyAlignment="1">
      <alignment horizontal="right" wrapText="1"/>
    </xf>
    <xf numFmtId="0" fontId="0" fillId="0" borderId="79" xfId="0" applyBorder="1" applyAlignment="1">
      <alignment horizontal="center" vertical="center"/>
    </xf>
    <xf numFmtId="14" fontId="0" fillId="0" borderId="79" xfId="0" applyNumberFormat="1" applyBorder="1" applyAlignment="1">
      <alignment horizontal="center" vertical="center"/>
    </xf>
    <xf numFmtId="0" fontId="0" fillId="0" borderId="79" xfId="0" applyBorder="1" applyAlignment="1">
      <alignment horizontal="left" vertical="center"/>
    </xf>
    <xf numFmtId="0" fontId="0" fillId="0" borderId="129" xfId="0" applyBorder="1" applyAlignment="1">
      <alignment horizontal="center" vertical="center"/>
    </xf>
    <xf numFmtId="14" fontId="0" fillId="0" borderId="129" xfId="0" applyNumberFormat="1" applyBorder="1" applyAlignment="1">
      <alignment horizontal="center" vertical="center"/>
    </xf>
    <xf numFmtId="0" fontId="0" fillId="0" borderId="129" xfId="0" applyBorder="1" applyAlignment="1">
      <alignment horizontal="left" vertical="center"/>
    </xf>
    <xf numFmtId="0" fontId="14" fillId="0" borderId="92" xfId="1" applyFont="1" applyBorder="1" applyAlignment="1" applyProtection="1">
      <alignment horizontal="center" vertical="center" wrapText="1"/>
      <protection locked="0"/>
    </xf>
    <xf numFmtId="0" fontId="14" fillId="0" borderId="93" xfId="1" applyFont="1" applyBorder="1" applyAlignment="1">
      <alignment horizontal="left" vertical="center" wrapText="1"/>
    </xf>
    <xf numFmtId="0" fontId="14" fillId="0" borderId="94" xfId="1" applyFont="1" applyBorder="1" applyAlignment="1">
      <alignment horizontal="left" vertical="center" wrapText="1"/>
    </xf>
    <xf numFmtId="0" fontId="1" fillId="0" borderId="85" xfId="1" applyBorder="1" applyAlignment="1" applyProtection="1">
      <alignment horizontal="center"/>
      <protection locked="0"/>
    </xf>
    <xf numFmtId="0" fontId="1" fillId="0" borderId="12" xfId="1" applyBorder="1" applyAlignment="1" applyProtection="1">
      <alignment horizontal="center"/>
      <protection locked="0"/>
    </xf>
    <xf numFmtId="0" fontId="1" fillId="0" borderId="85" xfId="1" applyBorder="1" applyAlignment="1" applyProtection="1">
      <alignment horizontal="left" vertical="center" wrapText="1"/>
      <protection locked="0"/>
    </xf>
    <xf numFmtId="0" fontId="1" fillId="0" borderId="85" xfId="1" applyBorder="1" applyAlignment="1" applyProtection="1">
      <alignment horizontal="left" vertical="center"/>
      <protection locked="0"/>
    </xf>
    <xf numFmtId="0" fontId="1" fillId="0" borderId="97" xfId="1" applyBorder="1" applyAlignment="1" applyProtection="1">
      <alignment horizontal="left" vertical="center"/>
      <protection locked="0"/>
    </xf>
    <xf numFmtId="0" fontId="1" fillId="0" borderId="12" xfId="1" applyBorder="1" applyAlignment="1" applyProtection="1">
      <alignment horizontal="left" vertical="center"/>
      <protection locked="0"/>
    </xf>
    <xf numFmtId="0" fontId="1" fillId="0" borderId="13" xfId="1" applyBorder="1" applyAlignment="1" applyProtection="1">
      <alignment horizontal="left" vertical="center"/>
      <protection locked="0"/>
    </xf>
    <xf numFmtId="0" fontId="44" fillId="0" borderId="92" xfId="1" applyFont="1" applyBorder="1" applyAlignment="1">
      <alignment horizontal="center" vertical="center" wrapText="1"/>
    </xf>
    <xf numFmtId="0" fontId="44" fillId="0" borderId="92" xfId="1" applyFont="1" applyBorder="1" applyAlignment="1">
      <alignment horizontal="center" vertical="center"/>
    </xf>
    <xf numFmtId="0" fontId="36" fillId="0" borderId="93" xfId="1" applyFont="1" applyBorder="1" applyAlignment="1">
      <alignment horizontal="center" vertical="center"/>
    </xf>
    <xf numFmtId="0" fontId="36" fillId="0" borderId="94" xfId="1" applyFont="1" applyBorder="1" applyAlignment="1">
      <alignment horizontal="center" vertical="center"/>
    </xf>
    <xf numFmtId="0" fontId="36" fillId="0" borderId="95" xfId="1" applyFont="1" applyBorder="1" applyAlignment="1">
      <alignment horizontal="center" vertical="center"/>
    </xf>
    <xf numFmtId="0" fontId="36" fillId="0" borderId="92" xfId="1" applyFont="1" applyBorder="1" applyAlignment="1">
      <alignment horizontal="center" vertical="center"/>
    </xf>
    <xf numFmtId="0" fontId="36" fillId="8" borderId="93" xfId="1" applyFont="1" applyFill="1" applyBorder="1" applyAlignment="1">
      <alignment horizontal="center" vertical="center"/>
    </xf>
    <xf numFmtId="0" fontId="36" fillId="8" borderId="94" xfId="1" applyFont="1" applyFill="1" applyBorder="1" applyAlignment="1">
      <alignment horizontal="center" vertical="center"/>
    </xf>
    <xf numFmtId="0" fontId="36" fillId="8" borderId="95" xfId="1" applyFont="1" applyFill="1" applyBorder="1" applyAlignment="1">
      <alignment horizontal="center" vertical="center"/>
    </xf>
    <xf numFmtId="0" fontId="26" fillId="5" borderId="93" xfId="1" applyFont="1" applyFill="1" applyBorder="1" applyAlignment="1">
      <alignment horizontal="center" vertical="center" wrapText="1"/>
    </xf>
    <xf numFmtId="0" fontId="26" fillId="5" borderId="94" xfId="1" applyFont="1" applyFill="1" applyBorder="1" applyAlignment="1">
      <alignment horizontal="center" vertical="center"/>
    </xf>
    <xf numFmtId="0" fontId="26" fillId="5" borderId="92" xfId="1" applyFont="1" applyFill="1" applyBorder="1" applyAlignment="1" applyProtection="1">
      <alignment horizontal="center" vertical="center" wrapText="1"/>
      <protection locked="0"/>
    </xf>
    <xf numFmtId="0" fontId="26" fillId="5" borderId="92" xfId="1" applyFont="1" applyFill="1" applyBorder="1" applyAlignment="1" applyProtection="1">
      <alignment horizontal="center" vertical="center"/>
      <protection locked="0"/>
    </xf>
    <xf numFmtId="0" fontId="14" fillId="0" borderId="93" xfId="1" applyFont="1" applyBorder="1" applyAlignment="1" applyProtection="1">
      <alignment horizontal="center" vertical="center"/>
      <protection locked="0"/>
    </xf>
    <xf numFmtId="0" fontId="14" fillId="0" borderId="94" xfId="1" applyFont="1" applyBorder="1" applyAlignment="1" applyProtection="1">
      <alignment horizontal="center" vertical="center"/>
      <protection locked="0"/>
    </xf>
    <xf numFmtId="0" fontId="14" fillId="0" borderId="95" xfId="1" applyFont="1" applyBorder="1" applyAlignment="1" applyProtection="1">
      <alignment horizontal="center" vertical="center"/>
      <protection locked="0"/>
    </xf>
    <xf numFmtId="0" fontId="14" fillId="0" borderId="92" xfId="1" applyFont="1" applyBorder="1" applyAlignment="1" applyProtection="1">
      <alignment horizontal="center" vertical="center"/>
      <protection locked="0"/>
    </xf>
    <xf numFmtId="0" fontId="14" fillId="0" borderId="93" xfId="1" applyFont="1" applyBorder="1" applyAlignment="1">
      <alignment horizontal="center" vertical="center" wrapText="1"/>
    </xf>
    <xf numFmtId="0" fontId="14" fillId="0" borderId="94" xfId="1" applyFont="1" applyBorder="1" applyAlignment="1">
      <alignment horizontal="center" vertical="center" wrapText="1"/>
    </xf>
    <xf numFmtId="0" fontId="14" fillId="0" borderId="0" xfId="1" applyFont="1" applyAlignment="1">
      <alignment horizontal="center" vertical="center"/>
    </xf>
    <xf numFmtId="0" fontId="36" fillId="5" borderId="92" xfId="1" applyFont="1" applyFill="1" applyBorder="1" applyAlignment="1">
      <alignment horizontal="center" vertical="center"/>
    </xf>
    <xf numFmtId="0" fontId="69" fillId="9" borderId="92" xfId="1" applyFont="1" applyFill="1" applyBorder="1" applyAlignment="1">
      <alignment horizontal="center" vertical="center"/>
    </xf>
    <xf numFmtId="0" fontId="14" fillId="9" borderId="92" xfId="1" applyFont="1" applyFill="1" applyBorder="1" applyAlignment="1" applyProtection="1">
      <alignment horizontal="center" vertical="center"/>
      <protection locked="0"/>
    </xf>
    <xf numFmtId="0" fontId="36" fillId="8" borderId="92" xfId="1" applyFont="1" applyFill="1" applyBorder="1" applyAlignment="1" applyProtection="1">
      <alignment horizontal="center" vertical="center"/>
      <protection locked="0"/>
    </xf>
    <xf numFmtId="0" fontId="14" fillId="5" borderId="93" xfId="1" applyFont="1" applyFill="1" applyBorder="1" applyAlignment="1">
      <alignment horizontal="left" vertical="top" wrapText="1"/>
    </xf>
    <xf numFmtId="0" fontId="14" fillId="5" borderId="94" xfId="1" applyFont="1" applyFill="1" applyBorder="1" applyAlignment="1">
      <alignment horizontal="left" vertical="top" wrapText="1"/>
    </xf>
    <xf numFmtId="0" fontId="14" fillId="5" borderId="93" xfId="1" applyFont="1" applyFill="1" applyBorder="1" applyAlignment="1">
      <alignment horizontal="center" vertical="center"/>
    </xf>
    <xf numFmtId="0" fontId="14" fillId="5" borderId="94" xfId="1" applyFont="1" applyFill="1" applyBorder="1" applyAlignment="1">
      <alignment horizontal="center" vertical="center"/>
    </xf>
    <xf numFmtId="0" fontId="14" fillId="5" borderId="92" xfId="1" applyFont="1" applyFill="1" applyBorder="1" applyAlignment="1" applyProtection="1">
      <alignment horizontal="center" vertical="center"/>
      <protection locked="0"/>
    </xf>
    <xf numFmtId="14" fontId="69" fillId="9" borderId="92" xfId="1" applyNumberFormat="1" applyFont="1" applyFill="1" applyBorder="1" applyAlignment="1" applyProtection="1">
      <alignment horizontal="center" vertical="center"/>
      <protection locked="0"/>
    </xf>
    <xf numFmtId="0" fontId="69" fillId="9" borderId="92" xfId="1" applyFont="1" applyFill="1" applyBorder="1" applyAlignment="1" applyProtection="1">
      <alignment horizontal="center" vertical="center"/>
      <protection locked="0"/>
    </xf>
    <xf numFmtId="0" fontId="36" fillId="9" borderId="92" xfId="1" applyFont="1" applyFill="1" applyBorder="1" applyAlignment="1">
      <alignment horizontal="center" vertical="center"/>
    </xf>
    <xf numFmtId="0" fontId="36" fillId="0" borderId="0" xfId="1" applyFont="1" applyAlignment="1">
      <alignment horizontal="center" vertical="center"/>
    </xf>
    <xf numFmtId="0" fontId="14" fillId="8" borderId="0" xfId="1" applyFont="1" applyFill="1" applyAlignment="1">
      <alignment horizontal="center"/>
    </xf>
    <xf numFmtId="0" fontId="36" fillId="5" borderId="92" xfId="1" applyFont="1" applyFill="1" applyBorder="1" applyAlignment="1">
      <alignment horizontal="center"/>
    </xf>
    <xf numFmtId="0" fontId="36" fillId="5" borderId="93" xfId="1" applyFont="1" applyFill="1" applyBorder="1" applyAlignment="1">
      <alignment horizontal="center" vertical="center"/>
    </xf>
    <xf numFmtId="0" fontId="36" fillId="5" borderId="94" xfId="1" applyFont="1" applyFill="1" applyBorder="1" applyAlignment="1">
      <alignment horizontal="center" vertical="center"/>
    </xf>
    <xf numFmtId="0" fontId="36" fillId="5" borderId="95" xfId="1" applyFont="1" applyFill="1" applyBorder="1" applyAlignment="1">
      <alignment horizontal="center" vertical="center"/>
    </xf>
    <xf numFmtId="0" fontId="36" fillId="5" borderId="22" xfId="1" applyFont="1" applyFill="1" applyBorder="1" applyAlignment="1">
      <alignment horizontal="center" vertical="center"/>
    </xf>
    <xf numFmtId="0" fontId="36" fillId="5" borderId="23" xfId="1" applyFont="1" applyFill="1" applyBorder="1" applyAlignment="1">
      <alignment horizontal="center" vertical="center"/>
    </xf>
    <xf numFmtId="0" fontId="36" fillId="5" borderId="24" xfId="1" applyFont="1" applyFill="1" applyBorder="1" applyAlignment="1">
      <alignment horizontal="center" vertical="center"/>
    </xf>
    <xf numFmtId="0" fontId="102" fillId="5" borderId="92" xfId="1" applyFont="1" applyFill="1" applyBorder="1" applyAlignment="1">
      <alignment horizontal="center" vertical="center"/>
    </xf>
    <xf numFmtId="0" fontId="102" fillId="5" borderId="92" xfId="1" applyFont="1" applyFill="1" applyBorder="1" applyAlignment="1">
      <alignment horizontal="center" vertical="center" wrapText="1"/>
    </xf>
    <xf numFmtId="0" fontId="2" fillId="0" borderId="92" xfId="1" applyFont="1" applyBorder="1" applyAlignment="1">
      <alignment horizontal="center" vertical="center"/>
    </xf>
    <xf numFmtId="0" fontId="26" fillId="5" borderId="95" xfId="1" applyFont="1" applyFill="1" applyBorder="1" applyAlignment="1">
      <alignment horizontal="center" vertical="center"/>
    </xf>
    <xf numFmtId="0" fontId="26" fillId="5" borderId="94" xfId="1" applyFont="1" applyFill="1" applyBorder="1" applyAlignment="1">
      <alignment horizontal="center" vertical="center" wrapText="1"/>
    </xf>
    <xf numFmtId="0" fontId="26" fillId="5" borderId="95" xfId="1" applyFont="1" applyFill="1" applyBorder="1" applyAlignment="1">
      <alignment horizontal="center" vertical="center" wrapText="1"/>
    </xf>
    <xf numFmtId="0" fontId="2" fillId="0" borderId="93" xfId="1" applyFont="1" applyBorder="1" applyAlignment="1">
      <alignment horizontal="center" vertical="center"/>
    </xf>
    <xf numFmtId="0" fontId="2" fillId="0" borderId="94" xfId="1" applyFont="1" applyBorder="1" applyAlignment="1">
      <alignment horizontal="center" vertical="center"/>
    </xf>
    <xf numFmtId="0" fontId="2" fillId="0" borderId="95" xfId="1" applyFont="1" applyBorder="1" applyAlignment="1">
      <alignment horizontal="center" vertical="center"/>
    </xf>
    <xf numFmtId="0" fontId="8" fillId="0" borderId="11" xfId="1" applyFont="1" applyBorder="1" applyAlignment="1">
      <alignment horizontal="center" vertical="center"/>
    </xf>
    <xf numFmtId="0" fontId="8" fillId="0" borderId="12" xfId="1" applyFont="1" applyBorder="1" applyAlignment="1">
      <alignment horizontal="center" vertical="center"/>
    </xf>
    <xf numFmtId="0" fontId="8" fillId="0" borderId="13" xfId="1" applyFont="1" applyBorder="1" applyAlignment="1">
      <alignment horizontal="center" vertical="center"/>
    </xf>
    <xf numFmtId="0" fontId="26" fillId="5" borderId="92" xfId="1" applyFont="1" applyFill="1" applyBorder="1" applyAlignment="1">
      <alignment horizontal="center" vertical="center" wrapText="1"/>
    </xf>
    <xf numFmtId="0" fontId="26" fillId="5" borderId="92" xfId="1" applyFont="1" applyFill="1" applyBorder="1" applyAlignment="1">
      <alignment horizontal="center" vertical="center"/>
    </xf>
    <xf numFmtId="0" fontId="36" fillId="0" borderId="9" xfId="1" applyFont="1" applyBorder="1" applyAlignment="1">
      <alignment horizontal="right" vertical="center" wrapText="1"/>
    </xf>
    <xf numFmtId="0" fontId="36" fillId="0" borderId="0" xfId="1" applyFont="1" applyAlignment="1">
      <alignment horizontal="right" vertical="center"/>
    </xf>
    <xf numFmtId="0" fontId="36" fillId="0" borderId="91" xfId="1" applyFont="1" applyBorder="1" applyAlignment="1">
      <alignment horizontal="right" vertical="center"/>
    </xf>
    <xf numFmtId="0" fontId="36" fillId="0" borderId="0" xfId="1" applyFont="1" applyAlignment="1">
      <alignment horizontal="right" vertical="center" wrapText="1"/>
    </xf>
    <xf numFmtId="0" fontId="1" fillId="0" borderId="4" xfId="1" applyBorder="1" applyAlignment="1">
      <alignment horizontal="left" vertical="center" wrapText="1"/>
    </xf>
    <xf numFmtId="0" fontId="1" fillId="0" borderId="83" xfId="1" applyBorder="1" applyAlignment="1">
      <alignment horizontal="left" vertical="center" wrapText="1"/>
    </xf>
    <xf numFmtId="0" fontId="1" fillId="0" borderId="4" xfId="1" applyBorder="1" applyAlignment="1">
      <alignment horizontal="left" vertical="center"/>
    </xf>
    <xf numFmtId="0" fontId="1" fillId="0" borderId="83" xfId="1" applyBorder="1" applyAlignment="1">
      <alignment horizontal="left" vertical="center"/>
    </xf>
    <xf numFmtId="0" fontId="1" fillId="0" borderId="4" xfId="1" applyBorder="1" applyAlignment="1">
      <alignment horizontal="center"/>
    </xf>
    <xf numFmtId="0" fontId="1" fillId="0" borderId="83" xfId="1" applyBorder="1" applyAlignment="1">
      <alignment horizontal="center"/>
    </xf>
    <xf numFmtId="0" fontId="1" fillId="0" borderId="85" xfId="1" applyBorder="1" applyAlignment="1">
      <alignment horizontal="left" vertical="center" wrapText="1"/>
    </xf>
    <xf numFmtId="0" fontId="1" fillId="0" borderId="12" xfId="1" applyBorder="1" applyAlignment="1">
      <alignment horizontal="left" vertical="center" wrapText="1"/>
    </xf>
    <xf numFmtId="0" fontId="1" fillId="0" borderId="96" xfId="1" applyBorder="1" applyAlignment="1">
      <alignment horizontal="center"/>
    </xf>
    <xf numFmtId="0" fontId="1" fillId="0" borderId="11" xfId="1" applyBorder="1" applyAlignment="1">
      <alignment horizontal="center"/>
    </xf>
    <xf numFmtId="0" fontId="14" fillId="0" borderId="4" xfId="1" applyFont="1" applyBorder="1" applyAlignment="1">
      <alignment horizontal="center" vertical="center" wrapText="1"/>
    </xf>
    <xf numFmtId="0" fontId="14" fillId="0" borderId="4" xfId="1" applyFont="1" applyBorder="1" applyAlignment="1">
      <alignment horizontal="center" vertical="center"/>
    </xf>
    <xf numFmtId="0" fontId="14" fillId="0" borderId="83" xfId="1" applyFont="1" applyBorder="1" applyAlignment="1">
      <alignment horizontal="center" vertical="center"/>
    </xf>
    <xf numFmtId="0" fontId="1" fillId="0" borderId="4" xfId="1" applyBorder="1" applyAlignment="1" applyProtection="1">
      <alignment horizontal="center"/>
      <protection locked="0"/>
    </xf>
    <xf numFmtId="0" fontId="1" fillId="0" borderId="83" xfId="1" applyBorder="1" applyAlignment="1" applyProtection="1">
      <alignment horizontal="center"/>
      <protection locked="0"/>
    </xf>
    <xf numFmtId="0" fontId="1" fillId="0" borderId="4" xfId="1" applyBorder="1" applyAlignment="1" applyProtection="1">
      <alignment horizontal="left" vertical="center" wrapText="1"/>
      <protection locked="0"/>
    </xf>
    <xf numFmtId="0" fontId="1" fillId="0" borderId="4" xfId="1" applyBorder="1" applyAlignment="1" applyProtection="1">
      <alignment horizontal="left" vertical="center"/>
      <protection locked="0"/>
    </xf>
    <xf numFmtId="0" fontId="1" fillId="0" borderId="83" xfId="1" applyBorder="1" applyAlignment="1" applyProtection="1">
      <alignment horizontal="left" vertical="center"/>
      <protection locked="0"/>
    </xf>
    <xf numFmtId="0" fontId="1" fillId="0" borderId="5" xfId="1" applyBorder="1" applyAlignment="1" applyProtection="1">
      <alignment horizontal="left" vertical="center"/>
      <protection locked="0"/>
    </xf>
    <xf numFmtId="0" fontId="1" fillId="0" borderId="44" xfId="1" applyBorder="1" applyAlignment="1" applyProtection="1">
      <alignment horizontal="left" vertical="center"/>
      <protection locked="0"/>
    </xf>
    <xf numFmtId="0" fontId="3" fillId="5" borderId="3" xfId="1" applyFont="1" applyFill="1" applyBorder="1" applyAlignment="1">
      <alignment horizontal="center" vertical="center" wrapText="1"/>
    </xf>
    <xf numFmtId="0" fontId="3" fillId="5" borderId="4" xfId="1" applyFont="1" applyFill="1" applyBorder="1" applyAlignment="1">
      <alignment horizontal="center" vertical="center"/>
    </xf>
    <xf numFmtId="0" fontId="3" fillId="5" borderId="5" xfId="1" applyFont="1" applyFill="1" applyBorder="1" applyAlignment="1">
      <alignment horizontal="center" vertical="center"/>
    </xf>
    <xf numFmtId="0" fontId="3" fillId="5" borderId="9" xfId="1" applyFont="1" applyFill="1" applyBorder="1" applyAlignment="1">
      <alignment horizontal="center" vertical="center"/>
    </xf>
    <xf numFmtId="0" fontId="3" fillId="5" borderId="0" xfId="1" applyFont="1" applyFill="1" applyAlignment="1">
      <alignment horizontal="center" vertical="center"/>
    </xf>
    <xf numFmtId="0" fontId="3" fillId="5" borderId="10" xfId="1" applyFont="1" applyFill="1" applyBorder="1" applyAlignment="1">
      <alignment horizontal="center" vertical="center"/>
    </xf>
    <xf numFmtId="0" fontId="3" fillId="5" borderId="11" xfId="1" applyFont="1" applyFill="1" applyBorder="1" applyAlignment="1">
      <alignment horizontal="center" vertical="center"/>
    </xf>
    <xf numFmtId="0" fontId="3" fillId="5" borderId="12" xfId="1" applyFont="1" applyFill="1" applyBorder="1" applyAlignment="1">
      <alignment horizontal="center" vertical="center"/>
    </xf>
    <xf numFmtId="0" fontId="3" fillId="5" borderId="13" xfId="1" applyFont="1" applyFill="1" applyBorder="1" applyAlignment="1">
      <alignment horizontal="center" vertical="center"/>
    </xf>
    <xf numFmtId="0" fontId="92" fillId="0" borderId="0" xfId="1" applyFont="1" applyAlignment="1">
      <alignment horizontal="center"/>
    </xf>
    <xf numFmtId="0" fontId="36" fillId="0" borderId="81" xfId="1" applyFont="1" applyBorder="1" applyAlignment="1">
      <alignment horizontal="right" vertical="center" wrapText="1"/>
    </xf>
    <xf numFmtId="14" fontId="2" fillId="0" borderId="92" xfId="1" applyNumberFormat="1" applyFont="1" applyBorder="1" applyAlignment="1">
      <alignment horizontal="center" vertical="center"/>
    </xf>
    <xf numFmtId="0" fontId="101" fillId="0" borderId="12" xfId="1" applyFont="1" applyBorder="1" applyAlignment="1">
      <alignment horizontal="center" vertical="center" wrapText="1"/>
    </xf>
    <xf numFmtId="0" fontId="3" fillId="0" borderId="9" xfId="1" applyFont="1" applyBorder="1" applyAlignment="1">
      <alignment horizontal="right" vertical="center" wrapText="1"/>
    </xf>
    <xf numFmtId="0" fontId="3" fillId="0" borderId="0" xfId="1" applyFont="1" applyAlignment="1">
      <alignment horizontal="right" vertical="center" wrapText="1"/>
    </xf>
    <xf numFmtId="0" fontId="90" fillId="2" borderId="3" xfId="1" applyFont="1" applyFill="1" applyBorder="1" applyAlignment="1">
      <alignment horizontal="center" vertical="center"/>
    </xf>
    <xf numFmtId="0" fontId="90" fillId="2" borderId="4" xfId="1" applyFont="1" applyFill="1" applyBorder="1" applyAlignment="1">
      <alignment horizontal="center" vertical="center"/>
    </xf>
    <xf numFmtId="0" fontId="90" fillId="2" borderId="5" xfId="1" applyFont="1" applyFill="1" applyBorder="1" applyAlignment="1">
      <alignment horizontal="center" vertical="center"/>
    </xf>
    <xf numFmtId="0" fontId="90" fillId="2" borderId="11" xfId="1" applyFont="1" applyFill="1" applyBorder="1" applyAlignment="1">
      <alignment horizontal="center" vertical="center"/>
    </xf>
    <xf numFmtId="0" fontId="90" fillId="2" borderId="12" xfId="1" applyFont="1" applyFill="1" applyBorder="1" applyAlignment="1">
      <alignment horizontal="center" vertical="center"/>
    </xf>
    <xf numFmtId="0" fontId="90" fillId="2" borderId="13" xfId="1" applyFont="1" applyFill="1" applyBorder="1" applyAlignment="1">
      <alignment horizontal="center" vertical="center"/>
    </xf>
    <xf numFmtId="14" fontId="2" fillId="0" borderId="94" xfId="1" applyNumberFormat="1" applyFont="1" applyBorder="1" applyAlignment="1" applyProtection="1">
      <alignment horizontal="center" vertical="center"/>
      <protection locked="0"/>
    </xf>
    <xf numFmtId="0" fontId="2" fillId="0" borderId="94" xfId="1" applyFont="1" applyBorder="1" applyAlignment="1" applyProtection="1">
      <alignment horizontal="center" vertical="center"/>
      <protection locked="0"/>
    </xf>
    <xf numFmtId="0" fontId="2" fillId="0" borderId="95" xfId="1" applyFont="1" applyBorder="1" applyAlignment="1" applyProtection="1">
      <alignment horizontal="center" vertical="center"/>
      <protection locked="0"/>
    </xf>
    <xf numFmtId="0" fontId="36" fillId="5" borderId="93" xfId="1" applyFont="1" applyFill="1" applyBorder="1" applyAlignment="1">
      <alignment horizontal="center" vertical="center" wrapText="1"/>
    </xf>
    <xf numFmtId="0" fontId="36" fillId="5" borderId="94" xfId="1" applyFont="1" applyFill="1" applyBorder="1" applyAlignment="1">
      <alignment horizontal="center" vertical="center" wrapText="1"/>
    </xf>
    <xf numFmtId="0" fontId="36" fillId="5" borderId="95" xfId="1" applyFont="1" applyFill="1" applyBorder="1" applyAlignment="1">
      <alignment horizontal="center" vertical="center" wrapText="1"/>
    </xf>
    <xf numFmtId="0" fontId="5" fillId="9" borderId="78" xfId="1" applyFont="1" applyFill="1" applyBorder="1" applyAlignment="1" applyProtection="1">
      <alignment horizontal="center" vertical="center"/>
      <protection locked="0"/>
    </xf>
    <xf numFmtId="0" fontId="36" fillId="5" borderId="71" xfId="1" applyFont="1" applyFill="1" applyBorder="1" applyAlignment="1">
      <alignment horizontal="center" vertical="center" wrapText="1"/>
    </xf>
    <xf numFmtId="0" fontId="36" fillId="5" borderId="98" xfId="1" applyFont="1" applyFill="1" applyBorder="1" applyAlignment="1">
      <alignment horizontal="center" vertical="center" wrapText="1"/>
    </xf>
    <xf numFmtId="0" fontId="5" fillId="0" borderId="78" xfId="1" applyFont="1" applyBorder="1" applyAlignment="1">
      <alignment horizontal="center" vertical="center"/>
    </xf>
    <xf numFmtId="0" fontId="5" fillId="5" borderId="71" xfId="1" applyFont="1" applyFill="1" applyBorder="1" applyAlignment="1">
      <alignment horizontal="center" vertical="center"/>
    </xf>
    <xf numFmtId="0" fontId="5" fillId="5" borderId="78" xfId="1" applyFont="1" applyFill="1" applyBorder="1" applyAlignment="1">
      <alignment horizontal="center" vertical="center"/>
    </xf>
    <xf numFmtId="0" fontId="5" fillId="5" borderId="72" xfId="1" applyFont="1" applyFill="1" applyBorder="1" applyAlignment="1">
      <alignment horizontal="center" vertical="center"/>
    </xf>
    <xf numFmtId="0" fontId="5" fillId="0" borderId="53" xfId="1" applyFont="1" applyBorder="1" applyAlignment="1">
      <alignment horizontal="center" vertical="center"/>
    </xf>
    <xf numFmtId="0" fontId="5" fillId="0" borderId="74" xfId="1" applyFont="1" applyBorder="1" applyAlignment="1">
      <alignment horizontal="center" vertical="center"/>
    </xf>
    <xf numFmtId="0" fontId="5" fillId="9" borderId="74" xfId="1" applyFont="1" applyFill="1" applyBorder="1" applyAlignment="1" applyProtection="1">
      <alignment horizontal="center" vertical="center"/>
      <protection locked="0"/>
    </xf>
    <xf numFmtId="0" fontId="5" fillId="9" borderId="54" xfId="1" applyFont="1" applyFill="1" applyBorder="1" applyAlignment="1" applyProtection="1">
      <alignment horizontal="center" vertical="center"/>
      <protection locked="0"/>
    </xf>
    <xf numFmtId="0" fontId="5" fillId="0" borderId="71" xfId="1" applyFont="1" applyBorder="1" applyAlignment="1">
      <alignment horizontal="center" vertical="center"/>
    </xf>
    <xf numFmtId="0" fontId="5" fillId="9" borderId="72" xfId="1" applyFont="1" applyFill="1" applyBorder="1" applyAlignment="1" applyProtection="1">
      <alignment horizontal="center" vertical="center"/>
      <protection locked="0"/>
    </xf>
    <xf numFmtId="0" fontId="36" fillId="5" borderId="87" xfId="1" applyFont="1" applyFill="1" applyBorder="1" applyAlignment="1">
      <alignment horizontal="center" vertical="center" wrapText="1"/>
    </xf>
    <xf numFmtId="0" fontId="44" fillId="7" borderId="88" xfId="1" applyFont="1" applyFill="1" applyBorder="1" applyAlignment="1" applyProtection="1">
      <alignment horizontal="center" vertical="center"/>
      <protection locked="0"/>
    </xf>
    <xf numFmtId="0" fontId="44" fillId="7" borderId="92" xfId="1" applyFont="1" applyFill="1" applyBorder="1" applyAlignment="1" applyProtection="1">
      <alignment horizontal="center" vertical="center"/>
      <protection locked="0"/>
    </xf>
    <xf numFmtId="0" fontId="44" fillId="0" borderId="88" xfId="1" applyFont="1" applyBorder="1" applyAlignment="1" applyProtection="1">
      <alignment horizontal="center" vertical="center"/>
      <protection locked="0"/>
    </xf>
    <xf numFmtId="0" fontId="44" fillId="0" borderId="92" xfId="1" applyFont="1" applyBorder="1" applyAlignment="1" applyProtection="1">
      <alignment horizontal="center" vertical="center"/>
      <protection locked="0"/>
    </xf>
    <xf numFmtId="0" fontId="44" fillId="0" borderId="15" xfId="1" applyFont="1" applyBorder="1" applyAlignment="1" applyProtection="1">
      <alignment horizontal="center" vertical="center"/>
      <protection locked="0"/>
    </xf>
    <xf numFmtId="0" fontId="44" fillId="0" borderId="79" xfId="1" applyFont="1" applyBorder="1" applyAlignment="1" applyProtection="1">
      <alignment horizontal="center" vertical="center"/>
      <protection locked="0"/>
    </xf>
    <xf numFmtId="0" fontId="44" fillId="0" borderId="93" xfId="1" applyFont="1" applyBorder="1" applyAlignment="1" applyProtection="1">
      <alignment horizontal="center" vertical="top" wrapText="1"/>
      <protection locked="0"/>
    </xf>
    <xf numFmtId="0" fontId="44" fillId="0" borderId="94" xfId="1" applyFont="1" applyBorder="1" applyAlignment="1" applyProtection="1">
      <alignment horizontal="center" vertical="top" wrapText="1"/>
      <protection locked="0"/>
    </xf>
    <xf numFmtId="0" fontId="44" fillId="0" borderId="98" xfId="1" applyFont="1" applyBorder="1" applyAlignment="1" applyProtection="1">
      <alignment horizontal="center" vertical="top" wrapText="1"/>
      <protection locked="0"/>
    </xf>
    <xf numFmtId="0" fontId="44" fillId="0" borderId="101" xfId="1" applyFont="1" applyBorder="1" applyAlignment="1" applyProtection="1">
      <alignment horizontal="left" vertical="top" wrapText="1"/>
      <protection locked="0"/>
    </xf>
    <xf numFmtId="0" fontId="44" fillId="0" borderId="85" xfId="1" applyFont="1" applyBorder="1" applyAlignment="1" applyProtection="1">
      <alignment horizontal="left" vertical="top" wrapText="1"/>
      <protection locked="0"/>
    </xf>
    <xf numFmtId="0" fontId="44" fillId="0" borderId="97" xfId="1" applyFont="1" applyBorder="1" applyAlignment="1" applyProtection="1">
      <alignment horizontal="left" vertical="top" wrapText="1"/>
      <protection locked="0"/>
    </xf>
    <xf numFmtId="0" fontId="36" fillId="5" borderId="78" xfId="1" applyFont="1" applyFill="1" applyBorder="1" applyAlignment="1">
      <alignment horizontal="center" vertical="center"/>
    </xf>
    <xf numFmtId="0" fontId="36" fillId="5" borderId="72" xfId="1" applyFont="1" applyFill="1" applyBorder="1" applyAlignment="1">
      <alignment horizontal="center" vertical="center"/>
    </xf>
    <xf numFmtId="0" fontId="44" fillId="0" borderId="101" xfId="1" applyFont="1" applyBorder="1" applyAlignment="1" applyProtection="1">
      <alignment horizontal="center" vertical="center" wrapText="1"/>
      <protection locked="0"/>
    </xf>
    <xf numFmtId="0" fontId="44" fillId="0" borderId="85" xfId="1" applyFont="1" applyBorder="1" applyAlignment="1" applyProtection="1">
      <alignment horizontal="center" vertical="center" wrapText="1"/>
      <protection locked="0"/>
    </xf>
    <xf numFmtId="0" fontId="44" fillId="0" borderId="97" xfId="1" applyFont="1" applyBorder="1" applyAlignment="1" applyProtection="1">
      <alignment horizontal="center" vertical="center" wrapText="1"/>
      <protection locked="0"/>
    </xf>
    <xf numFmtId="0" fontId="36" fillId="5" borderId="30" xfId="1" applyFont="1" applyFill="1" applyBorder="1" applyAlignment="1">
      <alignment horizontal="center"/>
    </xf>
    <xf numFmtId="0" fontId="36" fillId="5" borderId="31" xfId="1" applyFont="1" applyFill="1" applyBorder="1" applyAlignment="1">
      <alignment horizontal="center"/>
    </xf>
    <xf numFmtId="0" fontId="36" fillId="5" borderId="32" xfId="1" applyFont="1" applyFill="1" applyBorder="1" applyAlignment="1">
      <alignment horizontal="center"/>
    </xf>
    <xf numFmtId="0" fontId="44" fillId="0" borderId="99" xfId="1" applyFont="1" applyBorder="1" applyAlignment="1" applyProtection="1">
      <alignment horizontal="center" vertical="center"/>
      <protection locked="0"/>
    </xf>
    <xf numFmtId="0" fontId="44" fillId="0" borderId="100" xfId="1" applyFont="1" applyBorder="1" applyAlignment="1" applyProtection="1">
      <alignment horizontal="center" vertical="center"/>
      <protection locked="0"/>
    </xf>
    <xf numFmtId="0" fontId="44" fillId="0" borderId="93" xfId="1" applyFont="1" applyBorder="1" applyAlignment="1">
      <alignment horizontal="left" vertical="center" wrapText="1"/>
    </xf>
    <xf numFmtId="0" fontId="44" fillId="0" borderId="94" xfId="1" applyFont="1" applyBorder="1" applyAlignment="1">
      <alignment horizontal="left" vertical="center" wrapText="1"/>
    </xf>
    <xf numFmtId="0" fontId="44" fillId="0" borderId="95" xfId="1" applyFont="1" applyBorder="1" applyAlignment="1">
      <alignment horizontal="left" vertical="center" wrapText="1"/>
    </xf>
    <xf numFmtId="0" fontId="65" fillId="2" borderId="3" xfId="1" applyFont="1" applyFill="1" applyBorder="1" applyAlignment="1">
      <alignment horizontal="center" vertical="center" wrapText="1"/>
    </xf>
    <xf numFmtId="0" fontId="65" fillId="2" borderId="4" xfId="1" applyFont="1" applyFill="1" applyBorder="1" applyAlignment="1">
      <alignment horizontal="center" vertical="center"/>
    </xf>
    <xf numFmtId="0" fontId="65" fillId="2" borderId="5" xfId="1" applyFont="1" applyFill="1" applyBorder="1" applyAlignment="1">
      <alignment horizontal="center" vertical="center"/>
    </xf>
    <xf numFmtId="0" fontId="65" fillId="2" borderId="9" xfId="1" applyFont="1" applyFill="1" applyBorder="1" applyAlignment="1">
      <alignment horizontal="center" vertical="center"/>
    </xf>
    <xf numFmtId="0" fontId="65" fillId="2" borderId="0" xfId="1" applyFont="1" applyFill="1" applyAlignment="1">
      <alignment horizontal="center" vertical="center"/>
    </xf>
    <xf numFmtId="0" fontId="65" fillId="2" borderId="10" xfId="1" applyFont="1" applyFill="1" applyBorder="1" applyAlignment="1">
      <alignment horizontal="center" vertical="center"/>
    </xf>
    <xf numFmtId="0" fontId="65" fillId="2" borderId="11" xfId="1" applyFont="1" applyFill="1" applyBorder="1" applyAlignment="1">
      <alignment horizontal="center" vertical="center"/>
    </xf>
    <xf numFmtId="0" fontId="65" fillId="2" borderId="12" xfId="1" applyFont="1" applyFill="1" applyBorder="1" applyAlignment="1">
      <alignment horizontal="center" vertical="center"/>
    </xf>
    <xf numFmtId="0" fontId="65" fillId="2" borderId="13" xfId="1" applyFont="1" applyFill="1" applyBorder="1" applyAlignment="1">
      <alignment horizontal="center" vertical="center"/>
    </xf>
    <xf numFmtId="0" fontId="44" fillId="7" borderId="99" xfId="1" applyFont="1" applyFill="1" applyBorder="1" applyAlignment="1" applyProtection="1">
      <alignment horizontal="center" vertical="center"/>
      <protection locked="0"/>
    </xf>
    <xf numFmtId="0" fontId="44" fillId="7" borderId="100" xfId="1" applyFont="1" applyFill="1" applyBorder="1" applyAlignment="1" applyProtection="1">
      <alignment horizontal="center" vertical="center"/>
      <protection locked="0"/>
    </xf>
    <xf numFmtId="0" fontId="44" fillId="0" borderId="93" xfId="1" applyFont="1" applyBorder="1" applyAlignment="1" applyProtection="1">
      <alignment horizontal="left" vertical="top" wrapText="1"/>
      <protection locked="0"/>
    </xf>
    <xf numFmtId="0" fontId="44" fillId="0" borderId="94" xfId="1" applyFont="1" applyBorder="1" applyAlignment="1" applyProtection="1">
      <alignment horizontal="left" vertical="top" wrapText="1"/>
      <protection locked="0"/>
    </xf>
    <xf numFmtId="0" fontId="44" fillId="0" borderId="98" xfId="1" applyFont="1" applyBorder="1" applyAlignment="1" applyProtection="1">
      <alignment horizontal="left" vertical="top" wrapText="1"/>
      <protection locked="0"/>
    </xf>
    <xf numFmtId="0" fontId="44" fillId="0" borderId="93" xfId="1" applyFont="1" applyBorder="1" applyAlignment="1" applyProtection="1">
      <alignment vertical="top" wrapText="1"/>
      <protection locked="0"/>
    </xf>
    <xf numFmtId="0" fontId="44" fillId="0" borderId="94" xfId="1" applyFont="1" applyBorder="1" applyAlignment="1" applyProtection="1">
      <alignment vertical="top" wrapText="1"/>
      <protection locked="0"/>
    </xf>
    <xf numFmtId="0" fontId="44" fillId="0" borderId="98" xfId="1" applyFont="1" applyBorder="1" applyAlignment="1" applyProtection="1">
      <alignment vertical="top" wrapText="1"/>
      <protection locked="0"/>
    </xf>
    <xf numFmtId="0" fontId="44" fillId="0" borderId="93" xfId="1" applyFont="1" applyBorder="1" applyAlignment="1" applyProtection="1">
      <alignment horizontal="left" vertical="center" wrapText="1"/>
      <protection locked="0"/>
    </xf>
    <xf numFmtId="0" fontId="44" fillId="0" borderId="94" xfId="1" applyFont="1" applyBorder="1" applyAlignment="1" applyProtection="1">
      <alignment horizontal="left" vertical="center" wrapText="1"/>
      <protection locked="0"/>
    </xf>
    <xf numFmtId="0" fontId="44" fillId="0" borderId="98" xfId="1" applyFont="1" applyBorder="1" applyAlignment="1" applyProtection="1">
      <alignment horizontal="left" vertical="center" wrapText="1"/>
      <protection locked="0"/>
    </xf>
    <xf numFmtId="0" fontId="65" fillId="5" borderId="92" xfId="1" applyFont="1" applyFill="1" applyBorder="1" applyAlignment="1">
      <alignment horizontal="center" vertical="center"/>
    </xf>
    <xf numFmtId="0" fontId="65" fillId="5" borderId="93" xfId="1" applyFont="1" applyFill="1" applyBorder="1" applyAlignment="1">
      <alignment horizontal="center" vertical="center"/>
    </xf>
    <xf numFmtId="0" fontId="65" fillId="5" borderId="94" xfId="1" applyFont="1" applyFill="1" applyBorder="1" applyAlignment="1">
      <alignment horizontal="center" vertical="center"/>
    </xf>
    <xf numFmtId="0" fontId="65" fillId="5" borderId="95" xfId="1" applyFont="1" applyFill="1" applyBorder="1" applyAlignment="1">
      <alignment horizontal="center" vertical="center"/>
    </xf>
    <xf numFmtId="0" fontId="26" fillId="8" borderId="0" xfId="1" applyFont="1" applyFill="1" applyAlignment="1">
      <alignment horizontal="right" vertical="center" wrapText="1"/>
    </xf>
    <xf numFmtId="0" fontId="26" fillId="8" borderId="0" xfId="1" applyFont="1" applyFill="1" applyAlignment="1">
      <alignment horizontal="right" vertical="center"/>
    </xf>
    <xf numFmtId="0" fontId="26" fillId="8" borderId="91" xfId="1" applyFont="1" applyFill="1" applyBorder="1" applyAlignment="1">
      <alignment horizontal="right" vertical="center"/>
    </xf>
    <xf numFmtId="0" fontId="26" fillId="0" borderId="0" xfId="1" applyFont="1" applyAlignment="1">
      <alignment horizontal="right" vertical="center" wrapText="1"/>
    </xf>
    <xf numFmtId="0" fontId="26" fillId="0" borderId="0" xfId="1" applyFont="1" applyAlignment="1">
      <alignment horizontal="right" vertical="center"/>
    </xf>
    <xf numFmtId="0" fontId="26" fillId="0" borderId="91" xfId="1" applyFont="1" applyBorder="1" applyAlignment="1">
      <alignment horizontal="right" vertical="center"/>
    </xf>
    <xf numFmtId="0" fontId="26" fillId="0" borderId="81" xfId="1" applyFont="1" applyBorder="1" applyAlignment="1">
      <alignment horizontal="right" vertical="center" wrapText="1"/>
    </xf>
    <xf numFmtId="0" fontId="26" fillId="0" borderId="0" xfId="1" applyFont="1" applyAlignment="1">
      <alignment horizontal="center" vertical="center"/>
    </xf>
    <xf numFmtId="0" fontId="26" fillId="0" borderId="91" xfId="1" applyFont="1" applyBorder="1" applyAlignment="1">
      <alignment horizontal="center" vertical="center"/>
    </xf>
    <xf numFmtId="0" fontId="44" fillId="0" borderId="93" xfId="1" applyFont="1" applyBorder="1" applyAlignment="1">
      <alignment horizontal="left" vertical="center"/>
    </xf>
    <xf numFmtId="0" fontId="44" fillId="0" borderId="94" xfId="1" applyFont="1" applyBorder="1" applyAlignment="1">
      <alignment horizontal="left" vertical="center"/>
    </xf>
    <xf numFmtId="0" fontId="44" fillId="0" borderId="95" xfId="1" applyFont="1" applyBorder="1" applyAlignment="1">
      <alignment horizontal="left" vertical="center"/>
    </xf>
    <xf numFmtId="0" fontId="1" fillId="0" borderId="3" xfId="1" applyBorder="1" applyAlignment="1">
      <alignment horizontal="left" vertical="center" wrapText="1"/>
    </xf>
    <xf numFmtId="0" fontId="1" fillId="0" borderId="5" xfId="1" applyBorder="1" applyAlignment="1">
      <alignment horizontal="left" vertical="center" wrapText="1"/>
    </xf>
    <xf numFmtId="0" fontId="1" fillId="0" borderId="9" xfId="1" applyBorder="1" applyAlignment="1">
      <alignment horizontal="left" vertical="center" wrapText="1"/>
    </xf>
    <xf numFmtId="0" fontId="1" fillId="0" borderId="0" xfId="1" applyAlignment="1">
      <alignment horizontal="left" vertical="center" wrapText="1"/>
    </xf>
    <xf numFmtId="0" fontId="1" fillId="0" borderId="10" xfId="1" applyBorder="1" applyAlignment="1">
      <alignment horizontal="left" vertical="center" wrapText="1"/>
    </xf>
    <xf numFmtId="0" fontId="44" fillId="0" borderId="9" xfId="1" applyFont="1" applyBorder="1" applyAlignment="1">
      <alignment horizontal="left" vertical="center" wrapText="1"/>
    </xf>
    <xf numFmtId="0" fontId="44" fillId="0" borderId="0" xfId="1" applyFont="1" applyAlignment="1">
      <alignment horizontal="left" vertical="center" wrapText="1"/>
    </xf>
    <xf numFmtId="0" fontId="44" fillId="0" borderId="10" xfId="1" applyFont="1" applyBorder="1" applyAlignment="1">
      <alignment horizontal="left" vertical="center" wrapText="1"/>
    </xf>
    <xf numFmtId="0" fontId="26" fillId="5" borderId="3" xfId="1" applyFont="1" applyFill="1" applyBorder="1" applyAlignment="1">
      <alignment horizontal="center" vertical="center" wrapText="1"/>
    </xf>
    <xf numFmtId="0" fontId="26" fillId="5" borderId="5" xfId="1" applyFont="1" applyFill="1" applyBorder="1" applyAlignment="1">
      <alignment horizontal="center" vertical="center" wrapText="1"/>
    </xf>
    <xf numFmtId="0" fontId="26" fillId="5" borderId="11" xfId="1" applyFont="1" applyFill="1" applyBorder="1" applyAlignment="1">
      <alignment horizontal="center" vertical="center" wrapText="1"/>
    </xf>
    <xf numFmtId="0" fontId="26" fillId="5" borderId="13" xfId="1" applyFont="1" applyFill="1" applyBorder="1" applyAlignment="1">
      <alignment horizontal="center" vertical="center" wrapText="1"/>
    </xf>
    <xf numFmtId="0" fontId="5" fillId="5" borderId="92" xfId="1" applyFont="1" applyFill="1" applyBorder="1" applyAlignment="1">
      <alignment horizontal="center" vertical="center" wrapText="1"/>
    </xf>
    <xf numFmtId="14" fontId="65" fillId="0" borderId="92" xfId="1" applyNumberFormat="1" applyFont="1" applyBorder="1" applyAlignment="1" applyProtection="1">
      <alignment horizontal="center" vertical="center"/>
      <protection locked="0"/>
    </xf>
    <xf numFmtId="0" fontId="65" fillId="0" borderId="92" xfId="1" applyFont="1" applyBorder="1" applyAlignment="1" applyProtection="1">
      <alignment horizontal="center" vertical="center"/>
      <protection locked="0"/>
    </xf>
    <xf numFmtId="0" fontId="36" fillId="5" borderId="22" xfId="1" applyFont="1" applyFill="1" applyBorder="1" applyAlignment="1">
      <alignment horizontal="center"/>
    </xf>
    <xf numFmtId="0" fontId="14" fillId="5" borderId="23" xfId="1" applyFont="1" applyFill="1" applyBorder="1" applyAlignment="1">
      <alignment horizontal="center"/>
    </xf>
    <xf numFmtId="0" fontId="14" fillId="5" borderId="24" xfId="1" applyFont="1" applyFill="1" applyBorder="1" applyAlignment="1">
      <alignment horizontal="center"/>
    </xf>
    <xf numFmtId="0" fontId="44" fillId="0" borderId="93" xfId="1" applyFont="1" applyBorder="1" applyAlignment="1">
      <alignment horizontal="center" vertical="center"/>
    </xf>
    <xf numFmtId="0" fontId="44" fillId="0" borderId="94" xfId="1" applyFont="1" applyBorder="1" applyAlignment="1">
      <alignment horizontal="center" vertical="center"/>
    </xf>
    <xf numFmtId="0" fontId="44" fillId="0" borderId="95" xfId="1" applyFont="1" applyBorder="1" applyAlignment="1">
      <alignment horizontal="center" vertical="center"/>
    </xf>
    <xf numFmtId="0" fontId="44" fillId="0" borderId="28" xfId="1" applyFont="1" applyBorder="1" applyAlignment="1" applyProtection="1">
      <alignment horizontal="left" vertical="center" wrapText="1"/>
      <protection locked="0"/>
    </xf>
    <xf numFmtId="0" fontId="44" fillId="0" borderId="23" xfId="1" applyFont="1" applyBorder="1" applyAlignment="1" applyProtection="1">
      <alignment horizontal="left" vertical="center" wrapText="1"/>
      <protection locked="0"/>
    </xf>
    <xf numFmtId="0" fontId="44" fillId="0" borderId="35" xfId="1" applyFont="1" applyBorder="1" applyAlignment="1" applyProtection="1">
      <alignment horizontal="left" vertical="center" wrapText="1"/>
      <protection locked="0"/>
    </xf>
    <xf numFmtId="0" fontId="44" fillId="0" borderId="93" xfId="1" applyFont="1" applyBorder="1" applyAlignment="1">
      <alignment horizontal="left" vertical="top" wrapText="1"/>
    </xf>
    <xf numFmtId="0" fontId="44" fillId="0" borderId="94" xfId="1" applyFont="1" applyBorder="1" applyAlignment="1">
      <alignment horizontal="left" vertical="top" wrapText="1"/>
    </xf>
    <xf numFmtId="0" fontId="44" fillId="0" borderId="95" xfId="1" applyFont="1" applyBorder="1" applyAlignment="1">
      <alignment horizontal="left" vertical="top" wrapText="1"/>
    </xf>
    <xf numFmtId="0" fontId="44" fillId="0" borderId="93" xfId="1" applyFont="1" applyBorder="1" applyAlignment="1">
      <alignment horizontal="left" wrapText="1"/>
    </xf>
    <xf numFmtId="0" fontId="44" fillId="0" borderId="94" xfId="1" applyFont="1" applyBorder="1" applyAlignment="1">
      <alignment horizontal="left" wrapText="1"/>
    </xf>
    <xf numFmtId="0" fontId="44" fillId="0" borderId="95" xfId="1" applyFont="1" applyBorder="1" applyAlignment="1">
      <alignment horizontal="left" wrapText="1"/>
    </xf>
    <xf numFmtId="0" fontId="44" fillId="0" borderId="55" xfId="1" applyFont="1" applyBorder="1" applyAlignment="1">
      <alignment horizontal="left" vertical="center" wrapText="1"/>
    </xf>
    <xf numFmtId="0" fontId="44" fillId="0" borderId="56" xfId="1" applyFont="1" applyBorder="1" applyAlignment="1">
      <alignment horizontal="left" vertical="center" wrapText="1"/>
    </xf>
    <xf numFmtId="0" fontId="44" fillId="0" borderId="62" xfId="1" applyFont="1" applyBorder="1" applyAlignment="1">
      <alignment horizontal="left" vertical="center" wrapText="1"/>
    </xf>
    <xf numFmtId="0" fontId="103" fillId="0" borderId="93" xfId="25" applyFont="1" applyBorder="1" applyAlignment="1">
      <alignment horizontal="left" vertical="center" wrapText="1"/>
    </xf>
    <xf numFmtId="0" fontId="44" fillId="0" borderId="82" xfId="1" applyFont="1" applyBorder="1" applyAlignment="1">
      <alignment horizontal="left" vertical="top" wrapText="1"/>
    </xf>
    <xf numFmtId="0" fontId="44" fillId="0" borderId="83" xfId="1" applyFont="1" applyBorder="1" applyAlignment="1">
      <alignment horizontal="left" vertical="top" wrapText="1"/>
    </xf>
    <xf numFmtId="0" fontId="44" fillId="0" borderId="84" xfId="1" applyFont="1" applyBorder="1" applyAlignment="1">
      <alignment horizontal="left" vertical="top" wrapText="1"/>
    </xf>
    <xf numFmtId="0" fontId="14" fillId="0" borderId="82" xfId="1" applyFont="1" applyBorder="1" applyAlignment="1">
      <alignment horizontal="left" vertical="center" wrapText="1"/>
    </xf>
    <xf numFmtId="0" fontId="14" fillId="0" borderId="83" xfId="1" applyFont="1" applyBorder="1" applyAlignment="1">
      <alignment horizontal="left" vertical="center" wrapText="1"/>
    </xf>
    <xf numFmtId="0" fontId="14" fillId="0" borderId="84" xfId="1" applyFont="1" applyBorder="1" applyAlignment="1">
      <alignment horizontal="left" vertical="center" wrapText="1"/>
    </xf>
    <xf numFmtId="0" fontId="14" fillId="0" borderId="95" xfId="1" applyFont="1" applyBorder="1" applyAlignment="1">
      <alignment horizontal="left" vertical="center" wrapText="1"/>
    </xf>
    <xf numFmtId="0" fontId="14" fillId="0" borderId="93" xfId="1" applyFont="1" applyBorder="1" applyAlignment="1">
      <alignment horizontal="left" vertical="center"/>
    </xf>
    <xf numFmtId="0" fontId="14" fillId="0" borderId="94" xfId="1" applyFont="1" applyBorder="1" applyAlignment="1">
      <alignment horizontal="left" vertical="center"/>
    </xf>
    <xf numFmtId="0" fontId="14" fillId="0" borderId="95" xfId="1" applyFont="1" applyBorder="1" applyAlignment="1">
      <alignment horizontal="left" vertical="center"/>
    </xf>
    <xf numFmtId="0" fontId="36" fillId="0" borderId="3" xfId="1" applyFont="1" applyBorder="1" applyAlignment="1">
      <alignment horizontal="center" vertical="center"/>
    </xf>
    <xf numFmtId="0" fontId="36" fillId="0" borderId="4" xfId="1" applyFont="1" applyBorder="1" applyAlignment="1">
      <alignment horizontal="center" vertical="center"/>
    </xf>
    <xf numFmtId="0" fontId="36" fillId="0" borderId="5" xfId="1" applyFont="1" applyBorder="1" applyAlignment="1">
      <alignment horizontal="center" vertical="center"/>
    </xf>
    <xf numFmtId="0" fontId="36" fillId="0" borderId="9" xfId="1" applyFont="1" applyBorder="1" applyAlignment="1">
      <alignment horizontal="center" vertical="center"/>
    </xf>
    <xf numFmtId="0" fontId="36" fillId="0" borderId="10" xfId="1" applyFont="1" applyBorder="1" applyAlignment="1">
      <alignment horizontal="center" vertical="center"/>
    </xf>
    <xf numFmtId="0" fontId="36" fillId="0" borderId="11" xfId="1" applyFont="1" applyBorder="1" applyAlignment="1">
      <alignment horizontal="center" vertical="center"/>
    </xf>
    <xf numFmtId="0" fontId="36" fillId="0" borderId="12" xfId="1" applyFont="1" applyBorder="1" applyAlignment="1">
      <alignment horizontal="center" vertical="center"/>
    </xf>
    <xf numFmtId="0" fontId="36" fillId="0" borderId="13" xfId="1" applyFont="1" applyBorder="1" applyAlignment="1">
      <alignment horizontal="center" vertical="center"/>
    </xf>
    <xf numFmtId="0" fontId="7" fillId="2" borderId="3" xfId="1" applyFont="1" applyFill="1" applyBorder="1" applyAlignment="1">
      <alignment horizontal="center" vertical="center"/>
    </xf>
    <xf numFmtId="0" fontId="7" fillId="2" borderId="4" xfId="1" applyFont="1" applyFill="1" applyBorder="1" applyAlignment="1">
      <alignment horizontal="center" vertical="center"/>
    </xf>
    <xf numFmtId="0" fontId="7" fillId="2" borderId="5" xfId="1" applyFont="1" applyFill="1" applyBorder="1" applyAlignment="1">
      <alignment horizontal="center" vertical="center"/>
    </xf>
    <xf numFmtId="0" fontId="7" fillId="2" borderId="9" xfId="1" applyFont="1" applyFill="1" applyBorder="1" applyAlignment="1">
      <alignment horizontal="center" vertical="center"/>
    </xf>
    <xf numFmtId="0" fontId="7" fillId="2" borderId="0" xfId="1" applyFont="1" applyFill="1" applyAlignment="1">
      <alignment horizontal="center" vertical="center"/>
    </xf>
    <xf numFmtId="0" fontId="7" fillId="2" borderId="10" xfId="1" applyFont="1" applyFill="1" applyBorder="1" applyAlignment="1">
      <alignment horizontal="center" vertical="center"/>
    </xf>
    <xf numFmtId="0" fontId="7" fillId="2" borderId="11" xfId="1" applyFont="1" applyFill="1" applyBorder="1" applyAlignment="1">
      <alignment horizontal="center" vertical="center"/>
    </xf>
    <xf numFmtId="0" fontId="7" fillId="2" borderId="12" xfId="1" applyFont="1" applyFill="1" applyBorder="1" applyAlignment="1">
      <alignment horizontal="center" vertical="center"/>
    </xf>
    <xf numFmtId="0" fontId="7" fillId="2" borderId="13" xfId="1" applyFont="1" applyFill="1" applyBorder="1" applyAlignment="1">
      <alignment horizontal="center" vertical="center"/>
    </xf>
    <xf numFmtId="0" fontId="8" fillId="0" borderId="3" xfId="1" applyFont="1" applyBorder="1" applyAlignment="1">
      <alignment horizontal="center" vertical="center"/>
    </xf>
    <xf numFmtId="0" fontId="8" fillId="0" borderId="4" xfId="1" applyFont="1" applyBorder="1" applyAlignment="1">
      <alignment horizontal="center" vertical="center"/>
    </xf>
    <xf numFmtId="0" fontId="8" fillId="0" borderId="5" xfId="1" applyFont="1" applyBorder="1" applyAlignment="1">
      <alignment horizontal="center" vertical="center"/>
    </xf>
    <xf numFmtId="0" fontId="8" fillId="0" borderId="9" xfId="1" applyFont="1" applyBorder="1" applyAlignment="1">
      <alignment horizontal="center" vertical="center"/>
    </xf>
    <xf numFmtId="0" fontId="8" fillId="0" borderId="0" xfId="1" applyFont="1" applyAlignment="1">
      <alignment horizontal="center" vertical="center"/>
    </xf>
    <xf numFmtId="0" fontId="8" fillId="0" borderId="10" xfId="1" applyFont="1" applyBorder="1" applyAlignment="1">
      <alignment horizontal="center" vertical="center"/>
    </xf>
    <xf numFmtId="0" fontId="7" fillId="3" borderId="93" xfId="1" applyFont="1" applyFill="1" applyBorder="1" applyAlignment="1">
      <alignment horizontal="center" vertical="center"/>
    </xf>
    <xf numFmtId="0" fontId="7" fillId="3" borderId="94" xfId="1" applyFont="1" applyFill="1" applyBorder="1" applyAlignment="1">
      <alignment horizontal="center" vertical="center"/>
    </xf>
    <xf numFmtId="0" fontId="7" fillId="3" borderId="95" xfId="1" applyFont="1" applyFill="1" applyBorder="1" applyAlignment="1">
      <alignment horizontal="center" vertical="center"/>
    </xf>
    <xf numFmtId="0" fontId="5" fillId="0" borderId="9" xfId="1" applyFont="1" applyBorder="1" applyAlignment="1">
      <alignment horizontal="right" vertical="center"/>
    </xf>
    <xf numFmtId="0" fontId="5" fillId="0" borderId="0" xfId="1" applyFont="1" applyAlignment="1">
      <alignment horizontal="right" vertical="center"/>
    </xf>
    <xf numFmtId="0" fontId="5" fillId="0" borderId="91" xfId="1" applyFont="1" applyBorder="1" applyAlignment="1">
      <alignment horizontal="right" vertical="center"/>
    </xf>
    <xf numFmtId="0" fontId="5" fillId="0" borderId="9" xfId="1" applyFont="1" applyBorder="1" applyAlignment="1">
      <alignment horizontal="right" vertical="center" wrapText="1"/>
    </xf>
    <xf numFmtId="0" fontId="5" fillId="0" borderId="0" xfId="1" applyFont="1" applyAlignment="1">
      <alignment horizontal="right" vertical="center" wrapText="1"/>
    </xf>
    <xf numFmtId="0" fontId="5" fillId="0" borderId="91" xfId="1" applyFont="1" applyBorder="1" applyAlignment="1">
      <alignment horizontal="right" vertical="center" wrapText="1"/>
    </xf>
    <xf numFmtId="0" fontId="5" fillId="0" borderId="81" xfId="1" applyFont="1" applyBorder="1" applyAlignment="1">
      <alignment horizontal="right" vertical="center" wrapText="1"/>
    </xf>
    <xf numFmtId="0" fontId="5" fillId="3" borderId="93" xfId="1" applyFont="1" applyFill="1" applyBorder="1" applyAlignment="1">
      <alignment horizontal="center" vertical="center" wrapText="1"/>
    </xf>
    <xf numFmtId="0" fontId="5" fillId="3" borderId="94" xfId="1" applyFont="1" applyFill="1" applyBorder="1" applyAlignment="1">
      <alignment horizontal="center" vertical="center" wrapText="1"/>
    </xf>
    <xf numFmtId="0" fontId="5" fillId="3" borderId="95" xfId="1" applyFont="1" applyFill="1" applyBorder="1" applyAlignment="1">
      <alignment horizontal="center" vertical="center" wrapText="1"/>
    </xf>
    <xf numFmtId="0" fontId="7" fillId="3" borderId="93" xfId="1" applyFont="1" applyFill="1" applyBorder="1" applyAlignment="1">
      <alignment horizontal="center" vertical="center" wrapText="1"/>
    </xf>
    <xf numFmtId="0" fontId="7" fillId="3" borderId="94" xfId="1" applyFont="1" applyFill="1" applyBorder="1" applyAlignment="1">
      <alignment horizontal="center" vertical="center" wrapText="1"/>
    </xf>
    <xf numFmtId="0" fontId="7" fillId="3" borderId="95" xfId="1" applyFont="1" applyFill="1" applyBorder="1" applyAlignment="1">
      <alignment horizontal="center" vertical="center" wrapText="1"/>
    </xf>
    <xf numFmtId="0" fontId="5" fillId="0" borderId="93" xfId="1" applyFont="1" applyBorder="1" applyAlignment="1" applyProtection="1">
      <alignment horizontal="center" vertical="center"/>
      <protection locked="0"/>
    </xf>
    <xf numFmtId="0" fontId="5" fillId="0" borderId="94" xfId="1" applyFont="1" applyBorder="1" applyAlignment="1" applyProtection="1">
      <alignment horizontal="center" vertical="center"/>
      <protection locked="0"/>
    </xf>
    <xf numFmtId="0" fontId="5" fillId="0" borderId="95" xfId="1" applyFont="1" applyBorder="1" applyAlignment="1" applyProtection="1">
      <alignment horizontal="center" vertical="center"/>
      <protection locked="0"/>
    </xf>
    <xf numFmtId="0" fontId="26" fillId="0" borderId="3" xfId="1" applyFont="1" applyBorder="1" applyAlignment="1">
      <alignment horizontal="center" vertical="center"/>
    </xf>
    <xf numFmtId="0" fontId="26" fillId="0" borderId="4" xfId="1" applyFont="1" applyBorder="1" applyAlignment="1">
      <alignment horizontal="center" vertical="center"/>
    </xf>
    <xf numFmtId="0" fontId="26" fillId="0" borderId="5" xfId="1" applyFont="1" applyBorder="1" applyAlignment="1">
      <alignment horizontal="center" vertical="center"/>
    </xf>
    <xf numFmtId="0" fontId="26" fillId="0" borderId="9" xfId="1" applyFont="1" applyBorder="1" applyAlignment="1">
      <alignment horizontal="center" vertical="center"/>
    </xf>
    <xf numFmtId="0" fontId="26" fillId="0" borderId="10" xfId="1" applyFont="1" applyBorder="1" applyAlignment="1">
      <alignment horizontal="center" vertical="center"/>
    </xf>
    <xf numFmtId="0" fontId="26" fillId="0" borderId="11" xfId="1" applyFont="1" applyBorder="1" applyAlignment="1">
      <alignment horizontal="center" vertical="center"/>
    </xf>
    <xf numFmtId="0" fontId="26" fillId="0" borderId="12" xfId="1" applyFont="1" applyBorder="1" applyAlignment="1">
      <alignment horizontal="center" vertical="center"/>
    </xf>
    <xf numFmtId="0" fontId="26" fillId="0" borderId="13" xfId="1" applyFont="1" applyBorder="1" applyAlignment="1">
      <alignment horizontal="center" vertical="center"/>
    </xf>
    <xf numFmtId="0" fontId="138" fillId="2" borderId="3" xfId="1" applyFont="1" applyFill="1" applyBorder="1" applyAlignment="1">
      <alignment horizontal="center" vertical="center"/>
    </xf>
    <xf numFmtId="0" fontId="138" fillId="2" borderId="4" xfId="1" applyFont="1" applyFill="1" applyBorder="1" applyAlignment="1">
      <alignment horizontal="center" vertical="center"/>
    </xf>
    <xf numFmtId="0" fontId="138" fillId="2" borderId="5" xfId="1" applyFont="1" applyFill="1" applyBorder="1" applyAlignment="1">
      <alignment horizontal="center" vertical="center"/>
    </xf>
    <xf numFmtId="0" fontId="138" fillId="2" borderId="9" xfId="1" applyFont="1" applyFill="1" applyBorder="1" applyAlignment="1">
      <alignment horizontal="center" vertical="center"/>
    </xf>
    <xf numFmtId="0" fontId="138" fillId="2" borderId="0" xfId="1" applyFont="1" applyFill="1" applyAlignment="1">
      <alignment horizontal="center" vertical="center"/>
    </xf>
    <xf numFmtId="0" fontId="138" fillId="2" borderId="10" xfId="1" applyFont="1" applyFill="1" applyBorder="1" applyAlignment="1">
      <alignment horizontal="center" vertical="center"/>
    </xf>
    <xf numFmtId="0" fontId="138" fillId="2" borderId="11" xfId="1" applyFont="1" applyFill="1" applyBorder="1" applyAlignment="1">
      <alignment horizontal="center" vertical="center"/>
    </xf>
    <xf numFmtId="0" fontId="138" fillId="2" borderId="12" xfId="1" applyFont="1" applyFill="1" applyBorder="1" applyAlignment="1">
      <alignment horizontal="center" vertical="center"/>
    </xf>
    <xf numFmtId="0" fontId="138" fillId="2" borderId="13" xfId="1" applyFont="1" applyFill="1" applyBorder="1" applyAlignment="1">
      <alignment horizontal="center" vertical="center"/>
    </xf>
    <xf numFmtId="0" fontId="7" fillId="3" borderId="78" xfId="1" applyFont="1" applyFill="1" applyBorder="1" applyAlignment="1">
      <alignment horizontal="center" vertical="center" wrapText="1"/>
    </xf>
    <xf numFmtId="0" fontId="7" fillId="3" borderId="78" xfId="1" applyFont="1" applyFill="1" applyBorder="1" applyAlignment="1">
      <alignment horizontal="center" vertical="center"/>
    </xf>
    <xf numFmtId="14" fontId="7" fillId="0" borderId="78" xfId="1" applyNumberFormat="1" applyFont="1" applyBorder="1" applyAlignment="1" applyProtection="1">
      <alignment horizontal="center" vertical="center"/>
      <protection locked="0"/>
    </xf>
    <xf numFmtId="0" fontId="7" fillId="0" borderId="78" xfId="1" applyFont="1" applyBorder="1" applyAlignment="1" applyProtection="1">
      <alignment horizontal="center" vertical="center"/>
      <protection locked="0"/>
    </xf>
    <xf numFmtId="0" fontId="5" fillId="0" borderId="0" xfId="1" applyFont="1" applyAlignment="1">
      <alignment horizontal="center" vertical="center"/>
    </xf>
    <xf numFmtId="0" fontId="5" fillId="0" borderId="91" xfId="1" applyFont="1" applyBorder="1" applyAlignment="1">
      <alignment horizontal="center" vertical="center"/>
    </xf>
    <xf numFmtId="0" fontId="2" fillId="8" borderId="23" xfId="0" applyFont="1" applyFill="1" applyBorder="1" applyAlignment="1">
      <alignment horizontal="center" vertical="center"/>
    </xf>
    <xf numFmtId="0" fontId="2" fillId="8" borderId="35" xfId="0" applyFont="1" applyFill="1" applyBorder="1" applyAlignment="1">
      <alignment horizontal="center" vertical="center"/>
    </xf>
    <xf numFmtId="0" fontId="2" fillId="5" borderId="79" xfId="0" applyFont="1" applyFill="1" applyBorder="1" applyAlignment="1">
      <alignment horizontal="center" vertical="center" wrapText="1"/>
    </xf>
    <xf numFmtId="0" fontId="2" fillId="5" borderId="78" xfId="0" applyFont="1" applyFill="1" applyBorder="1" applyAlignment="1">
      <alignment horizontal="center" vertical="center" wrapText="1"/>
    </xf>
    <xf numFmtId="0" fontId="2" fillId="5" borderId="74"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5" borderId="79" xfId="0" applyFont="1" applyFill="1" applyBorder="1" applyAlignment="1">
      <alignment horizontal="center" vertical="center" textRotation="180" wrapText="1"/>
    </xf>
    <xf numFmtId="0" fontId="2" fillId="5" borderId="78" xfId="0" applyFont="1" applyFill="1" applyBorder="1" applyAlignment="1">
      <alignment horizontal="center" vertical="center" textRotation="180" wrapText="1"/>
    </xf>
    <xf numFmtId="0" fontId="2" fillId="5" borderId="74" xfId="0" applyFont="1" applyFill="1" applyBorder="1" applyAlignment="1">
      <alignment horizontal="center" vertical="center" textRotation="180" wrapText="1"/>
    </xf>
    <xf numFmtId="0" fontId="24" fillId="0" borderId="100" xfId="0" applyFont="1" applyBorder="1" applyAlignment="1">
      <alignment horizontal="center" vertical="center" wrapText="1"/>
    </xf>
    <xf numFmtId="0" fontId="24" fillId="0" borderId="79" xfId="0" applyFont="1" applyBorder="1" applyAlignment="1">
      <alignment horizontal="center" vertical="center" wrapText="1"/>
    </xf>
    <xf numFmtId="0" fontId="24" fillId="0" borderId="89" xfId="0" applyFont="1" applyBorder="1" applyAlignment="1">
      <alignment horizontal="center" vertical="center" wrapText="1"/>
    </xf>
    <xf numFmtId="0" fontId="58" fillId="5" borderId="22" xfId="0" applyFont="1" applyFill="1" applyBorder="1" applyAlignment="1">
      <alignment horizontal="center" vertical="center"/>
    </xf>
    <xf numFmtId="0" fontId="58" fillId="5" borderId="23" xfId="0" applyFont="1" applyFill="1" applyBorder="1" applyAlignment="1">
      <alignment horizontal="center" vertical="center"/>
    </xf>
    <xf numFmtId="0" fontId="58" fillId="5" borderId="24" xfId="0" applyFont="1" applyFill="1" applyBorder="1" applyAlignment="1">
      <alignment horizontal="center" vertical="center"/>
    </xf>
    <xf numFmtId="0" fontId="2" fillId="5" borderId="2" xfId="0" applyFont="1" applyFill="1" applyBorder="1" applyAlignment="1">
      <alignment horizontal="center" vertical="center" textRotation="180" wrapText="1"/>
    </xf>
    <xf numFmtId="0" fontId="2" fillId="5" borderId="7" xfId="0" applyFont="1" applyFill="1" applyBorder="1" applyAlignment="1">
      <alignment horizontal="center" vertical="center" wrapText="1"/>
    </xf>
    <xf numFmtId="0" fontId="86" fillId="5" borderId="78" xfId="0" applyFont="1" applyFill="1" applyBorder="1" applyAlignment="1">
      <alignment horizontal="center" vertical="center" textRotation="180" wrapText="1"/>
    </xf>
    <xf numFmtId="0" fontId="86" fillId="5" borderId="74" xfId="0" applyFont="1" applyFill="1" applyBorder="1" applyAlignment="1">
      <alignment horizontal="center" vertical="center" textRotation="180" wrapText="1"/>
    </xf>
    <xf numFmtId="0" fontId="2" fillId="5" borderId="1" xfId="0" applyFont="1" applyFill="1" applyBorder="1" applyAlignment="1">
      <alignment horizontal="center" vertical="center" wrapText="1"/>
    </xf>
    <xf numFmtId="0" fontId="2" fillId="5" borderId="71" xfId="0" applyFont="1" applyFill="1" applyBorder="1" applyAlignment="1">
      <alignment horizontal="center" vertical="center" wrapText="1"/>
    </xf>
    <xf numFmtId="0" fontId="2" fillId="5" borderId="53" xfId="0" applyFont="1" applyFill="1" applyBorder="1" applyAlignment="1">
      <alignment horizontal="center" vertical="center" wrapText="1"/>
    </xf>
    <xf numFmtId="0" fontId="62" fillId="5" borderId="79" xfId="0" applyFont="1" applyFill="1" applyBorder="1" applyAlignment="1">
      <alignment horizontal="center" vertical="center"/>
    </xf>
    <xf numFmtId="0" fontId="86" fillId="5" borderId="72" xfId="0" applyFont="1" applyFill="1" applyBorder="1" applyAlignment="1">
      <alignment horizontal="center" vertical="center" textRotation="180" wrapText="1"/>
    </xf>
    <xf numFmtId="0" fontId="86" fillId="5" borderId="54" xfId="0" applyFont="1" applyFill="1" applyBorder="1" applyAlignment="1">
      <alignment horizontal="center" vertical="center" textRotation="180" wrapText="1"/>
    </xf>
    <xf numFmtId="0" fontId="2" fillId="7" borderId="2" xfId="0" applyFont="1" applyFill="1" applyBorder="1" applyAlignment="1">
      <alignment horizontal="center" vertical="center" wrapText="1"/>
    </xf>
    <xf numFmtId="0" fontId="2" fillId="7" borderId="78" xfId="0" applyFont="1" applyFill="1" applyBorder="1" applyAlignment="1">
      <alignment horizontal="center" vertical="center" wrapText="1"/>
    </xf>
    <xf numFmtId="0" fontId="2" fillId="7" borderId="74" xfId="0" applyFont="1" applyFill="1" applyBorder="1" applyAlignment="1">
      <alignment horizontal="center" vertical="center" wrapText="1"/>
    </xf>
    <xf numFmtId="0" fontId="2" fillId="9" borderId="78" xfId="4" applyFont="1" applyFill="1" applyBorder="1" applyAlignment="1">
      <alignment horizontal="center" vertical="center" wrapText="1"/>
    </xf>
    <xf numFmtId="0" fontId="2" fillId="9" borderId="93" xfId="4" applyFont="1" applyFill="1" applyBorder="1" applyAlignment="1">
      <alignment horizontal="center" vertical="center" wrapText="1"/>
    </xf>
    <xf numFmtId="0" fontId="2" fillId="9" borderId="72" xfId="4" applyFont="1" applyFill="1" applyBorder="1" applyAlignment="1">
      <alignment horizontal="center" vertical="center" wrapText="1"/>
    </xf>
    <xf numFmtId="0" fontId="2" fillId="8" borderId="99" xfId="4" applyFont="1" applyFill="1" applyBorder="1" applyAlignment="1">
      <alignment horizontal="center" vertical="center" wrapText="1"/>
    </xf>
    <xf numFmtId="0" fontId="2" fillId="8" borderId="33" xfId="4" applyFont="1" applyFill="1" applyBorder="1" applyAlignment="1">
      <alignment horizontal="center" vertical="center" wrapText="1"/>
    </xf>
    <xf numFmtId="0" fontId="2" fillId="8" borderId="15" xfId="4" applyFont="1" applyFill="1" applyBorder="1" applyAlignment="1">
      <alignment horizontal="center" vertical="center" wrapText="1"/>
    </xf>
    <xf numFmtId="0" fontId="36" fillId="8" borderId="102" xfId="4" applyFont="1" applyFill="1" applyBorder="1" applyAlignment="1">
      <alignment horizontal="center" vertical="center" wrapText="1"/>
    </xf>
    <xf numFmtId="0" fontId="36" fillId="8" borderId="42" xfId="4" applyFont="1" applyFill="1" applyBorder="1" applyAlignment="1">
      <alignment horizontal="center" vertical="center" wrapText="1"/>
    </xf>
    <xf numFmtId="0" fontId="36" fillId="8" borderId="39" xfId="4" applyFont="1" applyFill="1" applyBorder="1" applyAlignment="1">
      <alignment horizontal="center" vertical="center" wrapText="1"/>
    </xf>
    <xf numFmtId="0" fontId="65" fillId="5" borderId="22" xfId="4" applyFont="1" applyFill="1" applyBorder="1" applyAlignment="1">
      <alignment horizontal="center" vertical="center" wrapText="1"/>
    </xf>
    <xf numFmtId="0" fontId="65" fillId="5" borderId="23" xfId="4" applyFont="1" applyFill="1" applyBorder="1" applyAlignment="1">
      <alignment horizontal="center" vertical="center" wrapText="1"/>
    </xf>
    <xf numFmtId="0" fontId="65" fillId="5" borderId="24" xfId="4" applyFont="1" applyFill="1" applyBorder="1" applyAlignment="1">
      <alignment horizontal="center" vertical="center" wrapText="1"/>
    </xf>
    <xf numFmtId="0" fontId="75" fillId="5" borderId="3" xfId="4" applyFont="1" applyFill="1" applyBorder="1" applyAlignment="1">
      <alignment horizontal="center" vertical="center" wrapText="1"/>
    </xf>
    <xf numFmtId="0" fontId="75" fillId="5" borderId="4" xfId="4" applyFont="1" applyFill="1" applyBorder="1" applyAlignment="1">
      <alignment horizontal="center" vertical="center" wrapText="1"/>
    </xf>
    <xf numFmtId="0" fontId="75" fillId="5" borderId="5" xfId="4" applyFont="1" applyFill="1" applyBorder="1" applyAlignment="1">
      <alignment horizontal="center" vertical="center" wrapText="1"/>
    </xf>
    <xf numFmtId="0" fontId="75" fillId="5" borderId="11" xfId="4" applyFont="1" applyFill="1" applyBorder="1" applyAlignment="1">
      <alignment horizontal="center" vertical="center" wrapText="1"/>
    </xf>
    <xf numFmtId="0" fontId="75" fillId="5" borderId="12" xfId="4" applyFont="1" applyFill="1" applyBorder="1" applyAlignment="1">
      <alignment horizontal="center" vertical="center" wrapText="1"/>
    </xf>
    <xf numFmtId="0" fontId="75" fillId="5" borderId="13" xfId="4" applyFont="1" applyFill="1" applyBorder="1" applyAlignment="1">
      <alignment horizontal="center" vertical="center" wrapText="1"/>
    </xf>
    <xf numFmtId="0" fontId="36" fillId="8" borderId="3" xfId="4" applyFont="1" applyFill="1" applyBorder="1" applyAlignment="1">
      <alignment horizontal="center" vertical="center" wrapText="1"/>
    </xf>
    <xf numFmtId="0" fontId="36" fillId="8" borderId="4" xfId="4" applyFont="1" applyFill="1" applyBorder="1" applyAlignment="1">
      <alignment horizontal="center" vertical="center" wrapText="1"/>
    </xf>
    <xf numFmtId="0" fontId="36" fillId="8" borderId="57" xfId="4" applyFont="1" applyFill="1" applyBorder="1" applyAlignment="1">
      <alignment horizontal="center" vertical="center" wrapText="1"/>
    </xf>
    <xf numFmtId="0" fontId="36" fillId="8" borderId="5" xfId="4" applyFont="1" applyFill="1" applyBorder="1" applyAlignment="1">
      <alignment horizontal="center" vertical="center" wrapText="1"/>
    </xf>
    <xf numFmtId="0" fontId="65" fillId="5" borderId="22" xfId="24" applyFont="1" applyFill="1" applyBorder="1" applyAlignment="1">
      <alignment horizontal="center" vertical="center" wrapText="1"/>
    </xf>
    <xf numFmtId="0" fontId="65" fillId="5" borderId="23" xfId="24" applyFont="1" applyFill="1" applyBorder="1" applyAlignment="1">
      <alignment horizontal="center" vertical="center" wrapText="1"/>
    </xf>
    <xf numFmtId="0" fontId="65" fillId="5" borderId="24" xfId="24" applyFont="1" applyFill="1" applyBorder="1" applyAlignment="1">
      <alignment horizontal="center" vertical="center" wrapText="1"/>
    </xf>
    <xf numFmtId="49" fontId="5" fillId="21" borderId="52" xfId="24" applyNumberFormat="1" applyFont="1" applyFill="1" applyBorder="1" applyAlignment="1">
      <alignment horizontal="center" vertical="center" wrapText="1"/>
    </xf>
    <xf numFmtId="49" fontId="5" fillId="21" borderId="47" xfId="24" applyNumberFormat="1" applyFont="1" applyFill="1" applyBorder="1" applyAlignment="1">
      <alignment horizontal="center" vertical="center" wrapText="1"/>
    </xf>
    <xf numFmtId="0" fontId="2" fillId="5" borderId="3" xfId="4" applyFont="1" applyFill="1" applyBorder="1" applyAlignment="1">
      <alignment horizontal="center" vertical="center"/>
    </xf>
    <xf numFmtId="0" fontId="2" fillId="5" borderId="4" xfId="4" applyFont="1" applyFill="1" applyBorder="1" applyAlignment="1">
      <alignment horizontal="center" vertical="center"/>
    </xf>
    <xf numFmtId="0" fontId="2" fillId="5" borderId="5" xfId="4" applyFont="1" applyFill="1" applyBorder="1" applyAlignment="1">
      <alignment horizontal="center" vertical="center"/>
    </xf>
    <xf numFmtId="0" fontId="5" fillId="0" borderId="34" xfId="24" applyFont="1" applyFill="1" applyBorder="1" applyAlignment="1">
      <alignment horizontal="center" vertical="center" wrapText="1"/>
    </xf>
    <xf numFmtId="0" fontId="5" fillId="0" borderId="58" xfId="24" applyFont="1" applyFill="1" applyBorder="1" applyAlignment="1">
      <alignment horizontal="center" vertical="center" wrapText="1"/>
    </xf>
    <xf numFmtId="0" fontId="5" fillId="21" borderId="93" xfId="24" applyFont="1" applyFill="1" applyBorder="1" applyAlignment="1">
      <alignment horizontal="center" vertical="center" wrapText="1"/>
    </xf>
    <xf numFmtId="0" fontId="5" fillId="21" borderId="94" xfId="24" applyFont="1" applyFill="1" applyBorder="1" applyAlignment="1">
      <alignment horizontal="center" vertical="center" wrapText="1"/>
    </xf>
    <xf numFmtId="0" fontId="5" fillId="21" borderId="98" xfId="24" applyFont="1" applyFill="1" applyBorder="1" applyAlignment="1">
      <alignment horizontal="center" vertical="center" wrapText="1"/>
    </xf>
    <xf numFmtId="0" fontId="2" fillId="0" borderId="23" xfId="24" applyFont="1" applyFill="1" applyBorder="1" applyAlignment="1">
      <alignment horizontal="center" vertical="center" wrapText="1"/>
    </xf>
    <xf numFmtId="0" fontId="2" fillId="0" borderId="11" xfId="22" applyNumberFormat="1" applyFont="1" applyFill="1" applyBorder="1" applyAlignment="1" applyProtection="1">
      <alignment horizontal="center" vertical="center"/>
      <protection locked="0"/>
    </xf>
    <xf numFmtId="0" fontId="2" fillId="0" borderId="12" xfId="22" applyNumberFormat="1" applyFont="1" applyFill="1" applyBorder="1" applyAlignment="1" applyProtection="1">
      <alignment horizontal="center" vertical="center"/>
      <protection locked="0"/>
    </xf>
    <xf numFmtId="0" fontId="2" fillId="0" borderId="13" xfId="22" applyNumberFormat="1" applyFont="1" applyFill="1" applyBorder="1" applyAlignment="1" applyProtection="1">
      <alignment horizontal="center" vertical="center"/>
      <protection locked="0"/>
    </xf>
    <xf numFmtId="14" fontId="2" fillId="0" borderId="22" xfId="23" applyNumberFormat="1" applyFont="1" applyFill="1" applyBorder="1" applyAlignment="1" applyProtection="1">
      <alignment horizontal="center" vertical="center"/>
      <protection locked="0"/>
    </xf>
    <xf numFmtId="0" fontId="2" fillId="0" borderId="23" xfId="23" applyNumberFormat="1" applyFont="1" applyFill="1" applyBorder="1" applyAlignment="1" applyProtection="1">
      <alignment horizontal="center" vertical="center"/>
      <protection locked="0"/>
    </xf>
    <xf numFmtId="0" fontId="2" fillId="0" borderId="24" xfId="23" applyNumberFormat="1" applyFont="1" applyFill="1" applyBorder="1" applyAlignment="1" applyProtection="1">
      <alignment horizontal="center" vertical="center"/>
      <protection locked="0"/>
    </xf>
    <xf numFmtId="0" fontId="2" fillId="9" borderId="101" xfId="4" applyFont="1" applyFill="1" applyBorder="1" applyAlignment="1">
      <alignment horizontal="center" vertical="center" wrapText="1"/>
    </xf>
    <xf numFmtId="0" fontId="2" fillId="9" borderId="85" xfId="4" applyFont="1" applyFill="1" applyBorder="1" applyAlignment="1">
      <alignment horizontal="center" vertical="center" wrapText="1"/>
    </xf>
    <xf numFmtId="0" fontId="2" fillId="9" borderId="86" xfId="4" applyFont="1" applyFill="1" applyBorder="1" applyAlignment="1">
      <alignment horizontal="center" vertical="center" wrapText="1"/>
    </xf>
    <xf numFmtId="0" fontId="2" fillId="9" borderId="82" xfId="4" applyFont="1" applyFill="1" applyBorder="1" applyAlignment="1">
      <alignment horizontal="center" vertical="center" wrapText="1"/>
    </xf>
    <xf numFmtId="0" fontId="2" fillId="9" borderId="83" xfId="4" applyFont="1" applyFill="1" applyBorder="1" applyAlignment="1">
      <alignment horizontal="center" vertical="center" wrapText="1"/>
    </xf>
    <xf numFmtId="0" fontId="2" fillId="9" borderId="84" xfId="4" applyFont="1" applyFill="1" applyBorder="1" applyAlignment="1">
      <alignment horizontal="center" vertical="center" wrapText="1"/>
    </xf>
    <xf numFmtId="0" fontId="5" fillId="21" borderId="101" xfId="24" applyFont="1" applyFill="1" applyBorder="1" applyAlignment="1">
      <alignment horizontal="center" vertical="center" wrapText="1"/>
    </xf>
    <xf numFmtId="0" fontId="5" fillId="21" borderId="85" xfId="24" applyFont="1" applyFill="1" applyBorder="1" applyAlignment="1">
      <alignment horizontal="center" vertical="center" wrapText="1"/>
    </xf>
    <xf numFmtId="0" fontId="5" fillId="21" borderId="86" xfId="24" applyFont="1" applyFill="1" applyBorder="1" applyAlignment="1">
      <alignment horizontal="center" vertical="center" wrapText="1"/>
    </xf>
    <xf numFmtId="0" fontId="5" fillId="21" borderId="82" xfId="24" applyFont="1" applyFill="1" applyBorder="1" applyAlignment="1">
      <alignment horizontal="center" vertical="center" wrapText="1"/>
    </xf>
    <xf numFmtId="0" fontId="5" fillId="21" borderId="83" xfId="24" applyFont="1" applyFill="1" applyBorder="1" applyAlignment="1">
      <alignment horizontal="center" vertical="center" wrapText="1"/>
    </xf>
    <xf numFmtId="0" fontId="5" fillId="21" borderId="84" xfId="24" applyFont="1" applyFill="1" applyBorder="1" applyAlignment="1">
      <alignment horizontal="center" vertical="center" wrapText="1"/>
    </xf>
    <xf numFmtId="0" fontId="5" fillId="9" borderId="79" xfId="4" applyFont="1" applyFill="1" applyBorder="1" applyAlignment="1">
      <alignment horizontal="center" vertical="center" wrapText="1"/>
    </xf>
    <xf numFmtId="0" fontId="83" fillId="9" borderId="79" xfId="0" applyFont="1" applyFill="1" applyBorder="1" applyAlignment="1">
      <alignment horizontal="center" vertical="center" wrapText="1"/>
    </xf>
    <xf numFmtId="0" fontId="2" fillId="9" borderId="100" xfId="4" applyFont="1" applyFill="1" applyBorder="1" applyAlignment="1">
      <alignment horizontal="center" vertical="center" wrapText="1"/>
    </xf>
    <xf numFmtId="0" fontId="2" fillId="9" borderId="89" xfId="4" applyFont="1" applyFill="1" applyBorder="1" applyAlignment="1">
      <alignment horizontal="center" vertical="center" wrapText="1"/>
    </xf>
    <xf numFmtId="0" fontId="2" fillId="9" borderId="79" xfId="4" applyFont="1" applyFill="1" applyBorder="1" applyAlignment="1">
      <alignment horizontal="center" vertical="center" wrapText="1"/>
    </xf>
    <xf numFmtId="0" fontId="5" fillId="9" borderId="71" xfId="4" applyFont="1" applyFill="1" applyBorder="1" applyAlignment="1">
      <alignment horizontal="center" vertical="center" wrapText="1"/>
    </xf>
    <xf numFmtId="0" fontId="5" fillId="9" borderId="78" xfId="4" applyFont="1" applyFill="1" applyBorder="1" applyAlignment="1">
      <alignment horizontal="center" vertical="center" wrapText="1"/>
    </xf>
    <xf numFmtId="0" fontId="2" fillId="9" borderId="94" xfId="4" applyFont="1" applyFill="1" applyBorder="1" applyAlignment="1">
      <alignment horizontal="center" vertical="center" wrapText="1"/>
    </xf>
    <xf numFmtId="0" fontId="2" fillId="9" borderId="95" xfId="4" applyFont="1" applyFill="1" applyBorder="1" applyAlignment="1">
      <alignment horizontal="center" vertical="center" wrapText="1"/>
    </xf>
    <xf numFmtId="0" fontId="36" fillId="8" borderId="19" xfId="4" applyFont="1" applyFill="1" applyBorder="1" applyAlignment="1">
      <alignment horizontal="center" vertical="center" wrapText="1"/>
    </xf>
    <xf numFmtId="0" fontId="36" fillId="8" borderId="83" xfId="4" applyFont="1" applyFill="1" applyBorder="1" applyAlignment="1">
      <alignment horizontal="center" vertical="center" wrapText="1"/>
    </xf>
    <xf numFmtId="0" fontId="36" fillId="8" borderId="44" xfId="4" applyFont="1" applyFill="1" applyBorder="1" applyAlignment="1">
      <alignment horizontal="center" vertical="center" wrapText="1"/>
    </xf>
    <xf numFmtId="0" fontId="5" fillId="0" borderId="37" xfId="24" applyFont="1" applyFill="1" applyBorder="1" applyAlignment="1">
      <alignment horizontal="center" vertical="center" wrapText="1"/>
    </xf>
    <xf numFmtId="0" fontId="5" fillId="0" borderId="60" xfId="24" applyFont="1" applyFill="1" applyBorder="1" applyAlignment="1">
      <alignment horizontal="center" vertical="center" wrapText="1"/>
    </xf>
    <xf numFmtId="49" fontId="5" fillId="22" borderId="50" xfId="23" applyNumberFormat="1" applyFont="1" applyFill="1" applyBorder="1" applyAlignment="1">
      <alignment horizontal="center" vertical="center" wrapText="1"/>
    </xf>
    <xf numFmtId="49" fontId="5" fillId="22" borderId="51" xfId="23" applyNumberFormat="1" applyFont="1" applyFill="1" applyBorder="1" applyAlignment="1">
      <alignment horizontal="center" vertical="center" wrapText="1"/>
    </xf>
    <xf numFmtId="0" fontId="2" fillId="0" borderId="22" xfId="23" applyNumberFormat="1" applyFont="1" applyFill="1" applyBorder="1" applyAlignment="1" applyProtection="1">
      <alignment horizontal="center" vertical="center"/>
      <protection locked="0"/>
    </xf>
    <xf numFmtId="49" fontId="5" fillId="21" borderId="25" xfId="24" applyNumberFormat="1" applyFont="1" applyFill="1" applyBorder="1" applyAlignment="1">
      <alignment horizontal="center" vertical="center" wrapText="1"/>
    </xf>
    <xf numFmtId="49" fontId="5" fillId="21" borderId="26" xfId="24" applyNumberFormat="1" applyFont="1" applyFill="1" applyBorder="1" applyAlignment="1">
      <alignment horizontal="center" vertical="center" wrapText="1"/>
    </xf>
    <xf numFmtId="0" fontId="2" fillId="5" borderId="11" xfId="4" applyFont="1" applyFill="1" applyBorder="1" applyAlignment="1">
      <alignment horizontal="center" vertical="center" wrapText="1"/>
    </xf>
    <xf numFmtId="0" fontId="2" fillId="5" borderId="12" xfId="4" applyFont="1" applyFill="1" applyBorder="1" applyAlignment="1">
      <alignment horizontal="center" vertical="center" wrapText="1"/>
    </xf>
    <xf numFmtId="0" fontId="2" fillId="5" borderId="24" xfId="4" applyFont="1" applyFill="1" applyBorder="1" applyAlignment="1">
      <alignment horizontal="center" vertical="center" wrapText="1"/>
    </xf>
    <xf numFmtId="0" fontId="5" fillId="0" borderId="75" xfId="24" applyFont="1" applyFill="1" applyBorder="1" applyAlignment="1">
      <alignment horizontal="center" vertical="center" wrapText="1"/>
    </xf>
    <xf numFmtId="0" fontId="5" fillId="0" borderId="98" xfId="24" applyFont="1" applyFill="1" applyBorder="1" applyAlignment="1">
      <alignment horizontal="center" vertical="center" wrapText="1"/>
    </xf>
    <xf numFmtId="0" fontId="2" fillId="0" borderId="30" xfId="4" applyFont="1" applyBorder="1" applyAlignment="1" applyProtection="1">
      <alignment horizontal="center" vertical="center" wrapText="1"/>
      <protection locked="0"/>
    </xf>
    <xf numFmtId="0" fontId="2" fillId="0" borderId="31" xfId="4" applyFont="1" applyBorder="1" applyAlignment="1" applyProtection="1">
      <alignment horizontal="center" vertical="center" wrapText="1"/>
      <protection locked="0"/>
    </xf>
    <xf numFmtId="0" fontId="2" fillId="0" borderId="32" xfId="4" applyFont="1" applyBorder="1" applyAlignment="1" applyProtection="1">
      <alignment horizontal="center" vertical="center" wrapText="1"/>
      <protection locked="0"/>
    </xf>
    <xf numFmtId="14" fontId="2" fillId="0" borderId="11" xfId="4" applyNumberFormat="1" applyFont="1" applyBorder="1" applyAlignment="1" applyProtection="1">
      <alignment horizontal="center" vertical="center" wrapText="1"/>
      <protection locked="0"/>
    </xf>
    <xf numFmtId="0" fontId="2" fillId="0" borderId="12" xfId="4" applyFont="1" applyBorder="1" applyAlignment="1" applyProtection="1">
      <alignment horizontal="center" vertical="center" wrapText="1"/>
      <protection locked="0"/>
    </xf>
    <xf numFmtId="0" fontId="2" fillId="0" borderId="13" xfId="4" applyFont="1" applyBorder="1" applyAlignment="1" applyProtection="1">
      <alignment horizontal="center" vertical="center" wrapText="1"/>
      <protection locked="0"/>
    </xf>
    <xf numFmtId="0" fontId="62" fillId="8" borderId="110" xfId="4" applyFont="1" applyFill="1" applyBorder="1" applyAlignment="1" applyProtection="1">
      <alignment horizontal="center" vertical="center" wrapText="1"/>
      <protection locked="0"/>
    </xf>
    <xf numFmtId="0" fontId="62" fillId="8" borderId="85" xfId="4" applyFont="1" applyFill="1" applyBorder="1" applyAlignment="1" applyProtection="1">
      <alignment horizontal="center" vertical="center" wrapText="1"/>
      <protection locked="0"/>
    </xf>
    <xf numFmtId="0" fontId="62" fillId="8" borderId="111" xfId="4" applyFont="1" applyFill="1" applyBorder="1" applyAlignment="1" applyProtection="1">
      <alignment horizontal="center" vertical="center" wrapText="1"/>
      <protection locked="0"/>
    </xf>
    <xf numFmtId="0" fontId="100" fillId="7" borderId="28" xfId="4" applyFont="1" applyFill="1" applyBorder="1" applyAlignment="1">
      <alignment horizontal="center" vertical="center" wrapText="1"/>
    </xf>
    <xf numFmtId="0" fontId="100" fillId="7" borderId="23" xfId="4" applyFont="1" applyFill="1" applyBorder="1" applyAlignment="1">
      <alignment horizontal="center" vertical="center" wrapText="1"/>
    </xf>
    <xf numFmtId="0" fontId="100" fillId="7" borderId="24" xfId="4" applyFont="1" applyFill="1" applyBorder="1" applyAlignment="1">
      <alignment horizontal="center" vertical="center" wrapText="1"/>
    </xf>
    <xf numFmtId="0" fontId="84" fillId="8" borderId="18" xfId="4" applyFont="1" applyFill="1" applyBorder="1" applyAlignment="1" applyProtection="1">
      <alignment horizontal="center" vertical="center"/>
      <protection locked="0"/>
    </xf>
    <xf numFmtId="0" fontId="84" fillId="8" borderId="0" xfId="4" applyFont="1" applyFill="1" applyAlignment="1" applyProtection="1">
      <alignment horizontal="center" vertical="center"/>
      <protection locked="0"/>
    </xf>
    <xf numFmtId="0" fontId="84" fillId="8" borderId="91" xfId="4" applyFont="1" applyFill="1" applyBorder="1" applyAlignment="1" applyProtection="1">
      <alignment horizontal="center" vertical="center"/>
      <protection locked="0"/>
    </xf>
    <xf numFmtId="0" fontId="84" fillId="0" borderId="101" xfId="0" applyFont="1" applyBorder="1" applyAlignment="1" applyProtection="1">
      <alignment horizontal="center" vertical="center" wrapText="1"/>
      <protection locked="0"/>
    </xf>
    <xf numFmtId="0" fontId="84" fillId="0" borderId="115" xfId="0" applyFont="1" applyBorder="1" applyAlignment="1" applyProtection="1">
      <alignment horizontal="center" vertical="center" wrapText="1"/>
      <protection locked="0"/>
    </xf>
    <xf numFmtId="0" fontId="84" fillId="0" borderId="116" xfId="0" applyFont="1" applyBorder="1" applyAlignment="1" applyProtection="1">
      <alignment horizontal="center" vertical="center" wrapText="1"/>
      <protection locked="0"/>
    </xf>
    <xf numFmtId="0" fontId="84" fillId="8" borderId="101" xfId="4" applyFont="1" applyFill="1" applyBorder="1" applyAlignment="1" applyProtection="1">
      <alignment horizontal="center" vertical="center" wrapText="1"/>
      <protection locked="0"/>
    </xf>
    <xf numFmtId="0" fontId="84" fillId="8" borderId="115" xfId="4" applyFont="1" applyFill="1" applyBorder="1" applyAlignment="1" applyProtection="1">
      <alignment horizontal="center" vertical="center" wrapText="1"/>
      <protection locked="0"/>
    </xf>
    <xf numFmtId="0" fontId="84" fillId="8" borderId="116" xfId="4" applyFont="1" applyFill="1" applyBorder="1" applyAlignment="1" applyProtection="1">
      <alignment horizontal="center" vertical="center" wrapText="1"/>
      <protection locked="0"/>
    </xf>
    <xf numFmtId="0" fontId="84" fillId="8" borderId="100" xfId="4" applyFont="1" applyFill="1" applyBorder="1" applyAlignment="1" applyProtection="1">
      <alignment horizontal="center" vertical="center" wrapText="1"/>
      <protection locked="0"/>
    </xf>
    <xf numFmtId="0" fontId="84" fillId="8" borderId="117" xfId="4" applyFont="1" applyFill="1" applyBorder="1" applyAlignment="1" applyProtection="1">
      <alignment horizontal="center" vertical="center" wrapText="1"/>
      <protection locked="0"/>
    </xf>
    <xf numFmtId="0" fontId="29" fillId="0" borderId="22" xfId="4" applyFont="1" applyBorder="1" applyAlignment="1">
      <alignment horizontal="center" vertical="center" wrapText="1"/>
    </xf>
    <xf numFmtId="0" fontId="29" fillId="0" borderId="35" xfId="4" applyFont="1" applyBorder="1" applyAlignment="1">
      <alignment horizontal="center" vertical="center" wrapText="1"/>
    </xf>
    <xf numFmtId="0" fontId="141" fillId="0" borderId="112" xfId="0" applyFont="1" applyBorder="1" applyAlignment="1">
      <alignment horizontal="center" vertical="center" wrapText="1"/>
    </xf>
    <xf numFmtId="0" fontId="141" fillId="0" borderId="113" xfId="0" applyFont="1" applyBorder="1" applyAlignment="1">
      <alignment horizontal="center" vertical="center" wrapText="1"/>
    </xf>
    <xf numFmtId="0" fontId="141" fillId="0" borderId="114" xfId="0" applyFont="1" applyBorder="1" applyAlignment="1">
      <alignment horizontal="center" vertical="center" wrapText="1"/>
    </xf>
    <xf numFmtId="0" fontId="84" fillId="8" borderId="107" xfId="4" applyFont="1" applyFill="1" applyBorder="1" applyAlignment="1" applyProtection="1">
      <alignment horizontal="center" vertical="center" wrapText="1"/>
      <protection locked="0"/>
    </xf>
    <xf numFmtId="0" fontId="84" fillId="8" borderId="85" xfId="4" applyFont="1" applyFill="1" applyBorder="1" applyAlignment="1" applyProtection="1">
      <alignment horizontal="center" vertical="center" wrapText="1"/>
      <protection locked="0"/>
    </xf>
    <xf numFmtId="0" fontId="84" fillId="8" borderId="86" xfId="4" applyFont="1" applyFill="1" applyBorder="1" applyAlignment="1" applyProtection="1">
      <alignment horizontal="center" vertical="center" wrapText="1"/>
      <protection locked="0"/>
    </xf>
    <xf numFmtId="0" fontId="141" fillId="0" borderId="107" xfId="0" applyFont="1" applyBorder="1" applyAlignment="1">
      <alignment horizontal="center" vertical="center" wrapText="1"/>
    </xf>
    <xf numFmtId="0" fontId="141" fillId="0" borderId="85" xfId="0" applyFont="1" applyBorder="1" applyAlignment="1">
      <alignment horizontal="center" vertical="center" wrapText="1"/>
    </xf>
    <xf numFmtId="0" fontId="141" fillId="0" borderId="86" xfId="0" applyFont="1" applyBorder="1" applyAlignment="1">
      <alignment horizontal="center" vertical="center" wrapText="1"/>
    </xf>
    <xf numFmtId="0" fontId="62" fillId="8" borderId="80" xfId="4" applyFont="1" applyFill="1" applyBorder="1" applyAlignment="1" applyProtection="1">
      <alignment horizontal="center" vertical="center" wrapText="1"/>
      <protection locked="0"/>
    </xf>
    <xf numFmtId="0" fontId="62" fillId="8" borderId="0" xfId="4" applyFont="1" applyFill="1" applyAlignment="1" applyProtection="1">
      <alignment horizontal="center" vertical="center" wrapText="1"/>
      <protection locked="0"/>
    </xf>
    <xf numFmtId="0" fontId="62" fillId="8" borderId="10" xfId="4" applyFont="1" applyFill="1" applyBorder="1" applyAlignment="1" applyProtection="1">
      <alignment horizontal="center" vertical="center" wrapText="1"/>
      <protection locked="0"/>
    </xf>
    <xf numFmtId="0" fontId="141" fillId="0" borderId="104" xfId="0" applyFont="1" applyBorder="1" applyAlignment="1">
      <alignment horizontal="center" vertical="center" wrapText="1"/>
    </xf>
    <xf numFmtId="0" fontId="141" fillId="0" borderId="105" xfId="0" applyFont="1" applyBorder="1" applyAlignment="1">
      <alignment horizontal="center" vertical="center" wrapText="1"/>
    </xf>
    <xf numFmtId="0" fontId="141" fillId="0" borderId="106" xfId="0" applyFont="1" applyBorder="1" applyAlignment="1">
      <alignment horizontal="center" vertical="center" wrapText="1"/>
    </xf>
    <xf numFmtId="0" fontId="141" fillId="0" borderId="81" xfId="0" applyFont="1" applyBorder="1" applyAlignment="1">
      <alignment horizontal="center" vertical="center" wrapText="1"/>
    </xf>
    <xf numFmtId="0" fontId="141" fillId="0" borderId="0" xfId="0" applyFont="1" applyAlignment="1">
      <alignment horizontal="center" vertical="center" wrapText="1"/>
    </xf>
    <xf numFmtId="0" fontId="141" fillId="0" borderId="91" xfId="0" applyFont="1" applyBorder="1" applyAlignment="1">
      <alignment horizontal="center" vertical="center" wrapText="1"/>
    </xf>
    <xf numFmtId="0" fontId="84" fillId="8" borderId="81" xfId="4" applyFont="1" applyFill="1" applyBorder="1" applyAlignment="1" applyProtection="1">
      <alignment horizontal="center" vertical="center" wrapText="1"/>
      <protection locked="0"/>
    </xf>
    <xf numFmtId="0" fontId="84" fillId="8" borderId="0" xfId="4" applyFont="1" applyFill="1" applyAlignment="1" applyProtection="1">
      <alignment horizontal="center" vertical="center" wrapText="1"/>
      <protection locked="0"/>
    </xf>
    <xf numFmtId="0" fontId="84" fillId="8" borderId="91" xfId="4" applyFont="1" applyFill="1" applyBorder="1" applyAlignment="1" applyProtection="1">
      <alignment horizontal="center" vertical="center" wrapText="1"/>
      <protection locked="0"/>
    </xf>
    <xf numFmtId="0" fontId="29" fillId="0" borderId="75" xfId="1" applyFont="1" applyBorder="1" applyAlignment="1" applyProtection="1">
      <alignment horizontal="center" vertical="center" wrapText="1"/>
      <protection locked="0"/>
    </xf>
    <xf numFmtId="0" fontId="29" fillId="0" borderId="94" xfId="1" applyFont="1" applyBorder="1" applyAlignment="1" applyProtection="1">
      <alignment horizontal="center" vertical="center"/>
      <protection locked="0"/>
    </xf>
    <xf numFmtId="0" fontId="29" fillId="0" borderId="95" xfId="1" applyFont="1" applyBorder="1" applyAlignment="1" applyProtection="1">
      <alignment horizontal="center" vertical="center"/>
      <protection locked="0"/>
    </xf>
    <xf numFmtId="0" fontId="29" fillId="0" borderId="37" xfId="1" applyFont="1" applyBorder="1" applyAlignment="1" applyProtection="1">
      <alignment horizontal="center" vertical="center" wrapText="1"/>
      <protection locked="0"/>
    </xf>
    <xf numFmtId="0" fontId="29" fillId="0" borderId="56" xfId="1" applyFont="1" applyBorder="1" applyAlignment="1" applyProtection="1">
      <alignment horizontal="center" vertical="center" wrapText="1"/>
      <protection locked="0"/>
    </xf>
    <xf numFmtId="0" fontId="29" fillId="0" borderId="62" xfId="1" applyFont="1" applyBorder="1" applyAlignment="1" applyProtection="1">
      <alignment horizontal="center" vertical="center" wrapText="1"/>
      <protection locked="0"/>
    </xf>
    <xf numFmtId="0" fontId="66" fillId="14" borderId="22" xfId="1" applyFont="1" applyFill="1" applyBorder="1" applyAlignment="1" applyProtection="1">
      <alignment horizontal="center" vertical="center"/>
      <protection locked="0"/>
    </xf>
    <xf numFmtId="0" fontId="66" fillId="14" borderId="23" xfId="1" applyFont="1" applyFill="1" applyBorder="1" applyAlignment="1" applyProtection="1">
      <alignment horizontal="center" vertical="center"/>
      <protection locked="0"/>
    </xf>
    <xf numFmtId="0" fontId="2" fillId="8" borderId="34" xfId="1" applyFont="1" applyFill="1" applyBorder="1" applyAlignment="1" applyProtection="1">
      <alignment horizontal="center" vertical="center" wrapText="1"/>
      <protection locked="0"/>
    </xf>
    <xf numFmtId="0" fontId="2" fillId="8" borderId="57" xfId="1" applyFont="1" applyFill="1" applyBorder="1" applyAlignment="1" applyProtection="1">
      <alignment horizontal="center" vertical="center"/>
      <protection locked="0"/>
    </xf>
    <xf numFmtId="0" fontId="2" fillId="8" borderId="58" xfId="1" applyFont="1" applyFill="1" applyBorder="1" applyAlignment="1" applyProtection="1">
      <alignment horizontal="center" vertical="center"/>
      <protection locked="0"/>
    </xf>
    <xf numFmtId="0" fontId="2" fillId="17" borderId="34" xfId="1" applyFont="1" applyFill="1" applyBorder="1" applyAlignment="1" applyProtection="1">
      <alignment horizontal="center" vertical="center" wrapText="1"/>
      <protection locked="0"/>
    </xf>
    <xf numFmtId="0" fontId="2" fillId="17" borderId="57" xfId="1" applyFont="1" applyFill="1" applyBorder="1" applyAlignment="1" applyProtection="1">
      <alignment horizontal="center" vertical="center" wrapText="1"/>
      <protection locked="0"/>
    </xf>
    <xf numFmtId="0" fontId="2" fillId="17" borderId="58" xfId="1" applyFont="1" applyFill="1" applyBorder="1" applyAlignment="1" applyProtection="1">
      <alignment horizontal="center" vertical="center" wrapText="1"/>
      <protection locked="0"/>
    </xf>
    <xf numFmtId="164" fontId="29" fillId="0" borderId="93" xfId="1" applyNumberFormat="1" applyFont="1" applyBorder="1" applyAlignment="1" applyProtection="1">
      <alignment horizontal="center" vertical="center" wrapText="1"/>
      <protection locked="0"/>
    </xf>
    <xf numFmtId="164" fontId="29" fillId="0" borderId="94" xfId="1" applyNumberFormat="1" applyFont="1" applyBorder="1" applyAlignment="1" applyProtection="1">
      <alignment horizontal="center" vertical="center"/>
      <protection locked="0"/>
    </xf>
    <xf numFmtId="14" fontId="29" fillId="0" borderId="55" xfId="1" applyNumberFormat="1" applyFont="1" applyBorder="1" applyAlignment="1" applyProtection="1">
      <alignment horizontal="center" vertical="center" wrapText="1"/>
      <protection locked="0"/>
    </xf>
    <xf numFmtId="14" fontId="29" fillId="0" borderId="60" xfId="1" applyNumberFormat="1" applyFont="1" applyBorder="1" applyAlignment="1" applyProtection="1">
      <alignment horizontal="center" vertical="center" wrapText="1"/>
      <protection locked="0"/>
    </xf>
    <xf numFmtId="0" fontId="29" fillId="17" borderId="75" xfId="1" applyFont="1" applyFill="1" applyBorder="1" applyAlignment="1" applyProtection="1">
      <alignment horizontal="center" vertical="center" wrapText="1"/>
      <protection locked="0"/>
    </xf>
    <xf numFmtId="0" fontId="29" fillId="17" borderId="94" xfId="1" applyFont="1" applyFill="1" applyBorder="1" applyAlignment="1" applyProtection="1">
      <alignment horizontal="center" vertical="center" wrapText="1"/>
      <protection locked="0"/>
    </xf>
    <xf numFmtId="0" fontId="29" fillId="17" borderId="95" xfId="1" applyFont="1" applyFill="1" applyBorder="1" applyAlignment="1" applyProtection="1">
      <alignment horizontal="center" vertical="center" wrapText="1"/>
      <protection locked="0"/>
    </xf>
    <xf numFmtId="0" fontId="29" fillId="17" borderId="37" xfId="1" applyFont="1" applyFill="1" applyBorder="1" applyAlignment="1" applyProtection="1">
      <alignment horizontal="center" vertical="center" wrapText="1"/>
      <protection locked="0"/>
    </xf>
    <xf numFmtId="0" fontId="29" fillId="17" borderId="56" xfId="1" applyFont="1" applyFill="1" applyBorder="1" applyAlignment="1" applyProtection="1">
      <alignment horizontal="center" vertical="center" wrapText="1"/>
      <protection locked="0"/>
    </xf>
    <xf numFmtId="0" fontId="29" fillId="17" borderId="62" xfId="1" applyFont="1" applyFill="1" applyBorder="1" applyAlignment="1" applyProtection="1">
      <alignment horizontal="center" vertical="center" wrapText="1"/>
      <protection locked="0"/>
    </xf>
    <xf numFmtId="0" fontId="29" fillId="17" borderId="93" xfId="1" applyFont="1" applyFill="1" applyBorder="1" applyAlignment="1" applyProtection="1">
      <alignment horizontal="center" vertical="center" wrapText="1"/>
      <protection locked="0"/>
    </xf>
    <xf numFmtId="0" fontId="29" fillId="17" borderId="98" xfId="1" applyFont="1" applyFill="1" applyBorder="1" applyAlignment="1" applyProtection="1">
      <alignment horizontal="center" vertical="center" wrapText="1"/>
      <protection locked="0"/>
    </xf>
    <xf numFmtId="14" fontId="29" fillId="17" borderId="55" xfId="1" applyNumberFormat="1" applyFont="1" applyFill="1" applyBorder="1" applyAlignment="1" applyProtection="1">
      <alignment horizontal="center" vertical="center" wrapText="1"/>
      <protection locked="0"/>
    </xf>
    <xf numFmtId="0" fontId="29" fillId="17" borderId="60" xfId="1" applyFont="1" applyFill="1" applyBorder="1" applyAlignment="1" applyProtection="1">
      <alignment horizontal="center" vertical="center" wrapText="1"/>
      <protection locked="0"/>
    </xf>
    <xf numFmtId="14" fontId="29" fillId="0" borderId="56" xfId="1" applyNumberFormat="1" applyFont="1" applyBorder="1" applyAlignment="1" applyProtection="1">
      <alignment horizontal="center" vertical="center" wrapText="1"/>
      <protection locked="0"/>
    </xf>
    <xf numFmtId="0" fontId="14" fillId="9" borderId="71" xfId="1" applyFont="1" applyFill="1" applyBorder="1" applyAlignment="1" applyProtection="1">
      <alignment horizontal="center" vertical="center"/>
      <protection locked="0"/>
    </xf>
    <xf numFmtId="0" fontId="14" fillId="9" borderId="78" xfId="1" applyFont="1" applyFill="1" applyBorder="1" applyAlignment="1" applyProtection="1">
      <alignment horizontal="center" vertical="center"/>
      <protection locked="0"/>
    </xf>
    <xf numFmtId="164" fontId="14" fillId="9" borderId="78" xfId="1" applyNumberFormat="1" applyFont="1" applyFill="1" applyBorder="1" applyAlignment="1" applyProtection="1">
      <alignment horizontal="center" vertical="center" wrapText="1"/>
      <protection locked="0"/>
    </xf>
    <xf numFmtId="14" fontId="14" fillId="9" borderId="78" xfId="1" applyNumberFormat="1" applyFont="1" applyFill="1" applyBorder="1" applyAlignment="1" applyProtection="1">
      <alignment horizontal="center" vertical="center"/>
      <protection locked="0"/>
    </xf>
    <xf numFmtId="175" fontId="14" fillId="9" borderId="78" xfId="1" applyNumberFormat="1" applyFont="1" applyFill="1" applyBorder="1" applyAlignment="1" applyProtection="1">
      <alignment horizontal="center" vertical="center"/>
      <protection locked="0"/>
    </xf>
    <xf numFmtId="164" fontId="14" fillId="17" borderId="95" xfId="1" applyNumberFormat="1" applyFont="1" applyFill="1" applyBorder="1" applyAlignment="1" applyProtection="1">
      <alignment horizontal="center" vertical="center"/>
      <protection locked="0"/>
    </xf>
    <xf numFmtId="164" fontId="14" fillId="17" borderId="78" xfId="1" applyNumberFormat="1" applyFont="1" applyFill="1" applyBorder="1" applyAlignment="1" applyProtection="1">
      <alignment horizontal="center" vertical="center"/>
      <protection locked="0"/>
    </xf>
    <xf numFmtId="164" fontId="14" fillId="17" borderId="93" xfId="1" applyNumberFormat="1" applyFont="1" applyFill="1" applyBorder="1" applyAlignment="1" applyProtection="1">
      <alignment horizontal="center" vertical="center"/>
      <protection locked="0"/>
    </xf>
    <xf numFmtId="164" fontId="14" fillId="17" borderId="72" xfId="1" applyNumberFormat="1" applyFont="1" applyFill="1" applyBorder="1" applyAlignment="1" applyProtection="1">
      <alignment horizontal="center" vertical="center"/>
      <protection locked="0"/>
    </xf>
    <xf numFmtId="0" fontId="44" fillId="9" borderId="78" xfId="1" applyFont="1" applyFill="1" applyBorder="1" applyAlignment="1" applyProtection="1">
      <alignment horizontal="center" vertical="center"/>
      <protection locked="0"/>
    </xf>
    <xf numFmtId="0" fontId="44" fillId="9" borderId="93" xfId="1" applyFont="1" applyFill="1" applyBorder="1" applyAlignment="1" applyProtection="1">
      <alignment horizontal="center" vertical="center"/>
      <protection locked="0"/>
    </xf>
    <xf numFmtId="0" fontId="14" fillId="9" borderId="53" xfId="1" applyFont="1" applyFill="1" applyBorder="1" applyAlignment="1" applyProtection="1">
      <alignment horizontal="center" vertical="center"/>
      <protection locked="0"/>
    </xf>
    <xf numFmtId="0" fontId="14" fillId="9" borderId="74" xfId="1" applyFont="1" applyFill="1" applyBorder="1" applyAlignment="1" applyProtection="1">
      <alignment horizontal="center" vertical="center"/>
      <protection locked="0"/>
    </xf>
    <xf numFmtId="164" fontId="14" fillId="9" borderId="74" xfId="1" applyNumberFormat="1" applyFont="1" applyFill="1" applyBorder="1" applyAlignment="1" applyProtection="1">
      <alignment horizontal="center" vertical="center" wrapText="1"/>
      <protection locked="0"/>
    </xf>
    <xf numFmtId="14" fontId="14" fillId="9" borderId="74" xfId="1" applyNumberFormat="1" applyFont="1" applyFill="1" applyBorder="1" applyAlignment="1" applyProtection="1">
      <alignment horizontal="center" vertical="center"/>
      <protection locked="0"/>
    </xf>
    <xf numFmtId="175" fontId="14" fillId="9" borderId="74" xfId="1" applyNumberFormat="1" applyFont="1" applyFill="1" applyBorder="1" applyAlignment="1" applyProtection="1">
      <alignment horizontal="center" vertical="center"/>
      <protection locked="0"/>
    </xf>
    <xf numFmtId="164" fontId="14" fillId="17" borderId="62" xfId="1" applyNumberFormat="1" applyFont="1" applyFill="1" applyBorder="1" applyAlignment="1" applyProtection="1">
      <alignment horizontal="center" vertical="center"/>
      <protection locked="0"/>
    </xf>
    <xf numFmtId="164" fontId="14" fillId="17" borderId="74" xfId="1" applyNumberFormat="1" applyFont="1" applyFill="1" applyBorder="1" applyAlignment="1" applyProtection="1">
      <alignment horizontal="center" vertical="center"/>
      <protection locked="0"/>
    </xf>
    <xf numFmtId="164" fontId="14" fillId="17" borderId="55" xfId="1" applyNumberFormat="1" applyFont="1" applyFill="1" applyBorder="1" applyAlignment="1" applyProtection="1">
      <alignment horizontal="center" vertical="center"/>
      <protection locked="0"/>
    </xf>
    <xf numFmtId="164" fontId="14" fillId="17" borderId="54" xfId="1" applyNumberFormat="1" applyFont="1" applyFill="1" applyBorder="1" applyAlignment="1" applyProtection="1">
      <alignment horizontal="center" vertical="center"/>
      <protection locked="0"/>
    </xf>
    <xf numFmtId="0" fontId="44" fillId="9" borderId="74" xfId="1" applyFont="1" applyFill="1" applyBorder="1" applyAlignment="1" applyProtection="1">
      <alignment horizontal="center" vertical="center"/>
      <protection locked="0"/>
    </xf>
    <xf numFmtId="0" fontId="44" fillId="9" borderId="55" xfId="1" applyFont="1" applyFill="1" applyBorder="1" applyAlignment="1" applyProtection="1">
      <alignment horizontal="center" vertical="center"/>
      <protection locked="0"/>
    </xf>
    <xf numFmtId="0" fontId="44" fillId="9" borderId="71" xfId="1" applyFont="1" applyFill="1" applyBorder="1" applyAlignment="1" applyProtection="1">
      <alignment horizontal="center" vertical="center"/>
      <protection locked="0"/>
    </xf>
    <xf numFmtId="164" fontId="44" fillId="9" borderId="78" xfId="1" applyNumberFormat="1" applyFont="1" applyFill="1" applyBorder="1" applyAlignment="1" applyProtection="1">
      <alignment horizontal="center" vertical="center" wrapText="1"/>
      <protection locked="0"/>
    </xf>
    <xf numFmtId="14" fontId="44" fillId="9" borderId="78" xfId="1" applyNumberFormat="1" applyFont="1" applyFill="1" applyBorder="1" applyAlignment="1" applyProtection="1">
      <alignment horizontal="center" vertical="center"/>
      <protection locked="0"/>
    </xf>
    <xf numFmtId="175" fontId="44" fillId="9" borderId="78" xfId="1" applyNumberFormat="1" applyFont="1" applyFill="1" applyBorder="1" applyAlignment="1" applyProtection="1">
      <alignment horizontal="center" vertical="center"/>
      <protection locked="0"/>
    </xf>
    <xf numFmtId="164" fontId="44" fillId="17" borderId="95" xfId="1" applyNumberFormat="1" applyFont="1" applyFill="1" applyBorder="1" applyAlignment="1" applyProtection="1">
      <alignment horizontal="center" vertical="center"/>
      <protection locked="0"/>
    </xf>
    <xf numFmtId="164" fontId="44" fillId="17" borderId="78" xfId="1" applyNumberFormat="1" applyFont="1" applyFill="1" applyBorder="1" applyAlignment="1" applyProtection="1">
      <alignment horizontal="center" vertical="center"/>
      <protection locked="0"/>
    </xf>
    <xf numFmtId="164" fontId="44" fillId="17" borderId="93" xfId="1" applyNumberFormat="1" applyFont="1" applyFill="1" applyBorder="1" applyAlignment="1" applyProtection="1">
      <alignment horizontal="center" vertical="center"/>
      <protection locked="0"/>
    </xf>
    <xf numFmtId="164" fontId="44" fillId="17" borderId="72" xfId="1" applyNumberFormat="1" applyFont="1" applyFill="1" applyBorder="1" applyAlignment="1" applyProtection="1">
      <alignment horizontal="center" vertical="center"/>
      <protection locked="0"/>
    </xf>
    <xf numFmtId="0" fontId="24" fillId="5" borderId="12" xfId="1" applyFont="1" applyFill="1" applyBorder="1" applyAlignment="1" applyProtection="1">
      <alignment horizontal="left" vertical="center" wrapText="1"/>
      <protection locked="0"/>
    </xf>
    <xf numFmtId="0" fontId="24" fillId="5" borderId="13" xfId="1" applyFont="1" applyFill="1" applyBorder="1" applyAlignment="1" applyProtection="1">
      <alignment horizontal="left" vertical="center" wrapText="1"/>
      <protection locked="0"/>
    </xf>
    <xf numFmtId="0" fontId="7" fillId="5" borderId="96" xfId="1" applyFont="1" applyFill="1" applyBorder="1" applyAlignment="1">
      <alignment horizontal="center" vertical="center" wrapText="1"/>
    </xf>
    <xf numFmtId="0" fontId="7" fillId="5" borderId="115" xfId="1" applyFont="1" applyFill="1" applyBorder="1" applyAlignment="1">
      <alignment horizontal="center" vertical="center" wrapText="1"/>
    </xf>
    <xf numFmtId="0" fontId="7" fillId="5" borderId="111" xfId="1" applyFont="1" applyFill="1" applyBorder="1" applyAlignment="1">
      <alignment horizontal="center" vertical="center" wrapText="1"/>
    </xf>
    <xf numFmtId="0" fontId="7" fillId="5" borderId="11" xfId="1" applyFont="1" applyFill="1" applyBorder="1" applyAlignment="1">
      <alignment horizontal="center" vertical="center" wrapText="1"/>
    </xf>
    <xf numFmtId="0" fontId="7" fillId="5" borderId="12" xfId="1" applyFont="1" applyFill="1" applyBorder="1" applyAlignment="1">
      <alignment horizontal="center" vertical="center" wrapText="1"/>
    </xf>
    <xf numFmtId="0" fontId="7" fillId="5" borderId="13" xfId="1" applyFont="1" applyFill="1" applyBorder="1" applyAlignment="1">
      <alignment horizontal="center" vertical="center" wrapText="1"/>
    </xf>
    <xf numFmtId="0" fontId="36" fillId="8" borderId="9" xfId="1" applyFont="1" applyFill="1" applyBorder="1" applyAlignment="1" applyProtection="1">
      <alignment horizontal="right" vertical="center" wrapText="1"/>
      <protection locked="0"/>
    </xf>
    <xf numFmtId="0" fontId="36" fillId="8" borderId="0" xfId="1" applyFont="1" applyFill="1" applyAlignment="1" applyProtection="1">
      <alignment horizontal="right" vertical="center" wrapText="1"/>
      <protection locked="0"/>
    </xf>
    <xf numFmtId="0" fontId="36" fillId="8" borderId="11" xfId="1" applyFont="1" applyFill="1" applyBorder="1" applyAlignment="1" applyProtection="1">
      <alignment horizontal="right" vertical="center" wrapText="1"/>
      <protection locked="0"/>
    </xf>
    <xf numFmtId="0" fontId="36" fillId="8" borderId="12" xfId="1" applyFont="1" applyFill="1" applyBorder="1" applyAlignment="1" applyProtection="1">
      <alignment horizontal="right" vertical="center" wrapText="1"/>
      <protection locked="0"/>
    </xf>
    <xf numFmtId="0" fontId="36" fillId="0" borderId="9" xfId="1" applyFont="1" applyBorder="1" applyAlignment="1" applyProtection="1">
      <alignment horizontal="right" vertical="center" wrapText="1"/>
      <protection locked="0"/>
    </xf>
    <xf numFmtId="0" fontId="36" fillId="0" borderId="0" xfId="1" applyFont="1" applyAlignment="1" applyProtection="1">
      <alignment horizontal="right" vertical="center" wrapText="1"/>
      <protection locked="0"/>
    </xf>
    <xf numFmtId="0" fontId="36" fillId="0" borderId="10" xfId="1" applyFont="1" applyBorder="1" applyAlignment="1" applyProtection="1">
      <alignment horizontal="right" vertical="center" wrapText="1"/>
      <protection locked="0"/>
    </xf>
    <xf numFmtId="0" fontId="36" fillId="0" borderId="11" xfId="1" applyFont="1" applyBorder="1" applyAlignment="1" applyProtection="1">
      <alignment horizontal="right" vertical="center" wrapText="1"/>
      <protection locked="0"/>
    </xf>
    <xf numFmtId="0" fontId="36" fillId="0" borderId="12" xfId="1" applyFont="1" applyBorder="1" applyAlignment="1" applyProtection="1">
      <alignment horizontal="right" vertical="center" wrapText="1"/>
      <protection locked="0"/>
    </xf>
    <xf numFmtId="0" fontId="36" fillId="0" borderId="13" xfId="1" applyFont="1" applyBorder="1" applyAlignment="1" applyProtection="1">
      <alignment horizontal="right" vertical="center" wrapText="1"/>
      <protection locked="0"/>
    </xf>
    <xf numFmtId="0" fontId="44" fillId="9" borderId="15" xfId="1" applyFont="1" applyFill="1" applyBorder="1" applyAlignment="1" applyProtection="1">
      <alignment horizontal="center" vertical="center"/>
      <protection locked="0"/>
    </xf>
    <xf numFmtId="0" fontId="44" fillId="9" borderId="79" xfId="1" applyFont="1" applyFill="1" applyBorder="1" applyAlignment="1" applyProtection="1">
      <alignment horizontal="center" vertical="center"/>
      <protection locked="0"/>
    </xf>
    <xf numFmtId="0" fontId="3" fillId="8" borderId="11" xfId="1" applyFont="1" applyFill="1" applyBorder="1" applyAlignment="1" applyProtection="1">
      <alignment horizontal="center" wrapText="1"/>
      <protection locked="0"/>
    </xf>
    <xf numFmtId="0" fontId="3" fillId="8" borderId="12" xfId="1" applyFont="1" applyFill="1" applyBorder="1" applyAlignment="1" applyProtection="1">
      <alignment horizontal="center" wrapText="1"/>
      <protection locked="0"/>
    </xf>
    <xf numFmtId="0" fontId="2" fillId="17" borderId="30" xfId="1" applyFont="1" applyFill="1" applyBorder="1" applyAlignment="1" applyProtection="1">
      <alignment horizontal="center" vertical="center" wrapText="1"/>
      <protection locked="0"/>
    </xf>
    <xf numFmtId="0" fontId="2" fillId="17" borderId="31" xfId="1" applyFont="1" applyFill="1" applyBorder="1" applyAlignment="1" applyProtection="1">
      <alignment horizontal="center" vertical="center" wrapText="1"/>
      <protection locked="0"/>
    </xf>
    <xf numFmtId="0" fontId="2" fillId="17" borderId="28" xfId="1" applyFont="1" applyFill="1" applyBorder="1" applyAlignment="1" applyProtection="1">
      <alignment horizontal="center" vertical="center" wrapText="1"/>
      <protection locked="0"/>
    </xf>
    <xf numFmtId="0" fontId="2" fillId="17" borderId="32" xfId="1" applyFont="1" applyFill="1" applyBorder="1" applyAlignment="1" applyProtection="1">
      <alignment horizontal="center" vertical="center" wrapText="1"/>
      <protection locked="0"/>
    </xf>
    <xf numFmtId="0" fontId="36" fillId="18" borderId="22" xfId="1" applyFont="1" applyFill="1" applyBorder="1" applyAlignment="1" applyProtection="1">
      <alignment horizontal="center" vertical="center" wrapText="1"/>
      <protection locked="0"/>
    </xf>
    <xf numFmtId="0" fontId="36" fillId="18" borderId="35" xfId="1" applyFont="1" applyFill="1" applyBorder="1" applyAlignment="1" applyProtection="1">
      <alignment horizontal="center" vertical="center" wrapText="1"/>
      <protection locked="0"/>
    </xf>
    <xf numFmtId="164" fontId="36" fillId="18" borderId="28" xfId="1" applyNumberFormat="1" applyFont="1" applyFill="1" applyBorder="1" applyAlignment="1" applyProtection="1">
      <alignment horizontal="center" vertical="center" wrapText="1"/>
      <protection locked="0"/>
    </xf>
    <xf numFmtId="164" fontId="36" fillId="18" borderId="23" xfId="1" applyNumberFormat="1" applyFont="1" applyFill="1" applyBorder="1" applyAlignment="1" applyProtection="1">
      <alignment horizontal="center" vertical="center" wrapText="1"/>
      <protection locked="0"/>
    </xf>
    <xf numFmtId="164" fontId="36" fillId="18" borderId="35" xfId="1" applyNumberFormat="1" applyFont="1" applyFill="1" applyBorder="1" applyAlignment="1" applyProtection="1">
      <alignment horizontal="center" vertical="center" wrapText="1"/>
      <protection locked="0"/>
    </xf>
    <xf numFmtId="164" fontId="3" fillId="18" borderId="28" xfId="1" applyNumberFormat="1" applyFont="1" applyFill="1" applyBorder="1" applyAlignment="1" applyProtection="1">
      <alignment horizontal="center" vertical="center" wrapText="1"/>
      <protection locked="0"/>
    </xf>
    <xf numFmtId="164" fontId="3" fillId="18" borderId="35" xfId="1" applyNumberFormat="1" applyFont="1" applyFill="1" applyBorder="1" applyAlignment="1" applyProtection="1">
      <alignment horizontal="center" vertical="center" wrapText="1"/>
      <protection locked="0"/>
    </xf>
    <xf numFmtId="0" fontId="63" fillId="17" borderId="35" xfId="0" applyFont="1" applyFill="1" applyBorder="1" applyAlignment="1">
      <alignment horizontal="center" vertical="center" wrapText="1"/>
    </xf>
    <xf numFmtId="0" fontId="63" fillId="17" borderId="31" xfId="0" applyFont="1" applyFill="1" applyBorder="1" applyAlignment="1">
      <alignment horizontal="center" vertical="center" wrapText="1"/>
    </xf>
    <xf numFmtId="0" fontId="63" fillId="17" borderId="28" xfId="0" applyFont="1" applyFill="1" applyBorder="1" applyAlignment="1">
      <alignment horizontal="center" vertical="center" wrapText="1"/>
    </xf>
    <xf numFmtId="0" fontId="63" fillId="17" borderId="32" xfId="0" applyFont="1" applyFill="1" applyBorder="1" applyAlignment="1">
      <alignment horizontal="center" vertical="center" wrapText="1"/>
    </xf>
    <xf numFmtId="0" fontId="65" fillId="5" borderId="75" xfId="1" applyFont="1" applyFill="1" applyBorder="1" applyAlignment="1">
      <alignment horizontal="center" vertical="center" wrapText="1"/>
    </xf>
    <xf numFmtId="0" fontId="65" fillId="5" borderId="94" xfId="1" applyFont="1" applyFill="1" applyBorder="1" applyAlignment="1">
      <alignment horizontal="center" vertical="center" wrapText="1"/>
    </xf>
    <xf numFmtId="0" fontId="65" fillId="5" borderId="98" xfId="1" applyFont="1" applyFill="1" applyBorder="1" applyAlignment="1">
      <alignment horizontal="center" vertical="center" wrapText="1"/>
    </xf>
    <xf numFmtId="0" fontId="24" fillId="5" borderId="9" xfId="1" applyFont="1" applyFill="1" applyBorder="1" applyAlignment="1" applyProtection="1">
      <alignment horizontal="left" vertical="center" wrapText="1"/>
      <protection locked="0"/>
    </xf>
    <xf numFmtId="0" fontId="24" fillId="5" borderId="0" xfId="1" applyFont="1" applyFill="1" applyAlignment="1" applyProtection="1">
      <alignment horizontal="left" vertical="center" wrapText="1"/>
      <protection locked="0"/>
    </xf>
    <xf numFmtId="0" fontId="24" fillId="5" borderId="0" xfId="1" applyFont="1" applyFill="1" applyAlignment="1" applyProtection="1">
      <alignment horizontal="left" vertical="top" wrapText="1"/>
      <protection locked="0"/>
    </xf>
    <xf numFmtId="0" fontId="24" fillId="5" borderId="10" xfId="1" applyFont="1" applyFill="1" applyBorder="1" applyAlignment="1" applyProtection="1">
      <alignment horizontal="left" vertical="top" wrapText="1"/>
      <protection locked="0"/>
    </xf>
    <xf numFmtId="0" fontId="7" fillId="3" borderId="3" xfId="1" applyFont="1" applyFill="1" applyBorder="1" applyAlignment="1" applyProtection="1">
      <alignment horizontal="center" vertical="center" wrapText="1"/>
      <protection locked="0"/>
    </xf>
    <xf numFmtId="0" fontId="7" fillId="3" borderId="4" xfId="1" applyFont="1" applyFill="1" applyBorder="1" applyAlignment="1" applyProtection="1">
      <alignment horizontal="center" vertical="center" wrapText="1"/>
      <protection locked="0"/>
    </xf>
    <xf numFmtId="0" fontId="7" fillId="3" borderId="5" xfId="1" applyFont="1" applyFill="1" applyBorder="1" applyAlignment="1" applyProtection="1">
      <alignment horizontal="center" vertical="center" wrapText="1"/>
      <protection locked="0"/>
    </xf>
    <xf numFmtId="0" fontId="7" fillId="3" borderId="9" xfId="1" applyFont="1" applyFill="1" applyBorder="1" applyAlignment="1" applyProtection="1">
      <alignment horizontal="center" vertical="center" wrapText="1"/>
      <protection locked="0"/>
    </xf>
    <xf numFmtId="0" fontId="7" fillId="3" borderId="0" xfId="1" applyFont="1" applyFill="1" applyAlignment="1" applyProtection="1">
      <alignment horizontal="center" vertical="center" wrapText="1"/>
      <protection locked="0"/>
    </xf>
    <xf numFmtId="0" fontId="7" fillId="3" borderId="10" xfId="1" applyFont="1" applyFill="1" applyBorder="1" applyAlignment="1" applyProtection="1">
      <alignment horizontal="center" vertical="center" wrapText="1"/>
      <protection locked="0"/>
    </xf>
    <xf numFmtId="0" fontId="7" fillId="3" borderId="11" xfId="1" applyFont="1" applyFill="1" applyBorder="1" applyAlignment="1" applyProtection="1">
      <alignment horizontal="center" vertical="center" wrapText="1"/>
      <protection locked="0"/>
    </xf>
    <xf numFmtId="0" fontId="7" fillId="3" borderId="12" xfId="1" applyFont="1" applyFill="1" applyBorder="1" applyAlignment="1" applyProtection="1">
      <alignment horizontal="center" vertical="center" wrapText="1"/>
      <protection locked="0"/>
    </xf>
    <xf numFmtId="0" fontId="7" fillId="3" borderId="13" xfId="1" applyFont="1" applyFill="1" applyBorder="1" applyAlignment="1" applyProtection="1">
      <alignment horizontal="center" vertical="center" wrapText="1"/>
      <protection locked="0"/>
    </xf>
    <xf numFmtId="0" fontId="65" fillId="5" borderId="34" xfId="1" applyFont="1" applyFill="1" applyBorder="1" applyAlignment="1">
      <alignment horizontal="center" vertical="center"/>
    </xf>
    <xf numFmtId="0" fontId="65" fillId="5" borderId="57" xfId="1" applyFont="1" applyFill="1" applyBorder="1" applyAlignment="1">
      <alignment horizontal="center" vertical="center"/>
    </xf>
    <xf numFmtId="0" fontId="65" fillId="5" borderId="58" xfId="1" applyFont="1" applyFill="1" applyBorder="1" applyAlignment="1">
      <alignment horizontal="center" vertical="center"/>
    </xf>
    <xf numFmtId="0" fontId="65" fillId="5" borderId="1" xfId="1" applyFont="1" applyFill="1" applyBorder="1" applyAlignment="1">
      <alignment horizontal="center" vertical="center" wrapText="1"/>
    </xf>
    <xf numFmtId="0" fontId="65" fillId="5" borderId="2" xfId="1" applyFont="1" applyFill="1" applyBorder="1" applyAlignment="1">
      <alignment horizontal="center" vertical="center" wrapText="1"/>
    </xf>
    <xf numFmtId="0" fontId="65" fillId="5" borderId="7" xfId="1" applyFont="1" applyFill="1" applyBorder="1" applyAlignment="1">
      <alignment horizontal="center" vertical="center" wrapText="1"/>
    </xf>
    <xf numFmtId="14" fontId="65" fillId="0" borderId="37" xfId="1" applyNumberFormat="1" applyFont="1" applyBorder="1" applyAlignment="1" applyProtection="1">
      <alignment horizontal="center" vertical="center" wrapText="1"/>
      <protection locked="0"/>
    </xf>
    <xf numFmtId="14" fontId="65" fillId="0" borderId="56" xfId="1" applyNumberFormat="1" applyFont="1" applyBorder="1" applyAlignment="1" applyProtection="1">
      <alignment horizontal="center" vertical="center" wrapText="1"/>
      <protection locked="0"/>
    </xf>
    <xf numFmtId="14" fontId="65" fillId="0" borderId="60" xfId="1" applyNumberFormat="1" applyFont="1" applyBorder="1" applyAlignment="1" applyProtection="1">
      <alignment horizontal="center" vertical="center" wrapText="1"/>
      <protection locked="0"/>
    </xf>
    <xf numFmtId="0" fontId="24" fillId="5" borderId="115" xfId="1" applyFont="1" applyFill="1" applyBorder="1" applyAlignment="1" applyProtection="1">
      <alignment horizontal="left" vertical="center" wrapText="1"/>
      <protection locked="0"/>
    </xf>
    <xf numFmtId="0" fontId="3" fillId="18" borderId="28" xfId="1" applyFont="1" applyFill="1" applyBorder="1" applyAlignment="1" applyProtection="1">
      <alignment horizontal="center" vertical="center" wrapText="1"/>
      <protection locked="0"/>
    </xf>
    <xf numFmtId="0" fontId="3" fillId="18" borderId="24" xfId="1" applyFont="1" applyFill="1" applyBorder="1" applyAlignment="1" applyProtection="1">
      <alignment horizontal="center" vertical="center" wrapText="1"/>
      <protection locked="0"/>
    </xf>
    <xf numFmtId="0" fontId="2" fillId="2" borderId="22" xfId="1" applyFont="1" applyFill="1" applyBorder="1" applyAlignment="1" applyProtection="1">
      <alignment horizontal="center" vertical="center" wrapText="1"/>
      <protection locked="0"/>
    </xf>
    <xf numFmtId="0" fontId="2" fillId="2" borderId="23" xfId="1" applyFont="1" applyFill="1" applyBorder="1" applyAlignment="1" applyProtection="1">
      <alignment horizontal="center" vertical="center" wrapText="1"/>
      <protection locked="0"/>
    </xf>
    <xf numFmtId="0" fontId="2" fillId="2" borderId="24" xfId="1" applyFont="1" applyFill="1" applyBorder="1" applyAlignment="1" applyProtection="1">
      <alignment horizontal="center" vertical="center" wrapText="1"/>
      <protection locked="0"/>
    </xf>
    <xf numFmtId="0" fontId="24" fillId="5" borderId="111" xfId="1" applyFont="1" applyFill="1" applyBorder="1" applyAlignment="1" applyProtection="1">
      <alignment horizontal="left" vertical="center" wrapText="1"/>
      <protection locked="0"/>
    </xf>
    <xf numFmtId="164" fontId="44" fillId="9" borderId="79" xfId="1" applyNumberFormat="1" applyFont="1" applyFill="1" applyBorder="1" applyAlignment="1" applyProtection="1">
      <alignment horizontal="center" vertical="center" wrapText="1"/>
      <protection locked="0"/>
    </xf>
    <xf numFmtId="14" fontId="44" fillId="9" borderId="79" xfId="1" applyNumberFormat="1" applyFont="1" applyFill="1" applyBorder="1" applyAlignment="1" applyProtection="1">
      <alignment horizontal="center" vertical="center"/>
      <protection locked="0"/>
    </xf>
    <xf numFmtId="175" fontId="44" fillId="9" borderId="79" xfId="1" applyNumberFormat="1" applyFont="1" applyFill="1" applyBorder="1" applyAlignment="1" applyProtection="1">
      <alignment horizontal="center" vertical="center"/>
      <protection locked="0"/>
    </xf>
    <xf numFmtId="164" fontId="44" fillId="17" borderId="6" xfId="1" applyNumberFormat="1" applyFont="1" applyFill="1" applyBorder="1" applyAlignment="1" applyProtection="1">
      <alignment horizontal="center" vertical="center"/>
      <protection locked="0"/>
    </xf>
    <xf numFmtId="164" fontId="44" fillId="17" borderId="2" xfId="1" applyNumberFormat="1" applyFont="1" applyFill="1" applyBorder="1" applyAlignment="1" applyProtection="1">
      <alignment horizontal="center" vertical="center"/>
      <protection locked="0"/>
    </xf>
    <xf numFmtId="164" fontId="44" fillId="17" borderId="36" xfId="1" applyNumberFormat="1" applyFont="1" applyFill="1" applyBorder="1" applyAlignment="1" applyProtection="1">
      <alignment horizontal="center" vertical="center"/>
      <protection locked="0"/>
    </xf>
    <xf numFmtId="164" fontId="44" fillId="17" borderId="7" xfId="1" applyNumberFormat="1" applyFont="1" applyFill="1" applyBorder="1" applyAlignment="1" applyProtection="1">
      <alignment horizontal="center" vertical="center"/>
      <protection locked="0"/>
    </xf>
    <xf numFmtId="0" fontId="44" fillId="9" borderId="82" xfId="1" applyFont="1" applyFill="1" applyBorder="1" applyAlignment="1" applyProtection="1">
      <alignment horizontal="center" vertical="center"/>
      <protection locked="0"/>
    </xf>
    <xf numFmtId="0" fontId="36" fillId="0" borderId="3" xfId="1" applyFont="1" applyBorder="1" applyAlignment="1" applyProtection="1">
      <alignment horizontal="center" vertical="top" wrapText="1"/>
      <protection locked="0"/>
    </xf>
    <xf numFmtId="0" fontId="36" fillId="0" borderId="4" xfId="1" applyFont="1" applyBorder="1" applyAlignment="1" applyProtection="1">
      <alignment horizontal="center" vertical="top" wrapText="1"/>
      <protection locked="0"/>
    </xf>
    <xf numFmtId="0" fontId="36" fillId="0" borderId="9" xfId="1" applyFont="1" applyBorder="1" applyAlignment="1" applyProtection="1">
      <alignment horizontal="left" vertical="top"/>
      <protection locked="0"/>
    </xf>
    <xf numFmtId="0" fontId="36" fillId="0" borderId="0" xfId="1" applyFont="1" applyAlignment="1" applyProtection="1">
      <alignment horizontal="left" vertical="top"/>
      <protection locked="0"/>
    </xf>
    <xf numFmtId="0" fontId="36" fillId="0" borderId="10" xfId="1" applyFont="1" applyBorder="1" applyAlignment="1" applyProtection="1">
      <alignment horizontal="left" vertical="top"/>
      <protection locked="0"/>
    </xf>
    <xf numFmtId="0" fontId="36" fillId="0" borderId="11" xfId="1" applyFont="1" applyBorder="1" applyAlignment="1" applyProtection="1">
      <alignment horizontal="left" vertical="top"/>
      <protection locked="0"/>
    </xf>
    <xf numFmtId="0" fontId="36" fillId="0" borderId="12" xfId="1" applyFont="1" applyBorder="1" applyAlignment="1" applyProtection="1">
      <alignment horizontal="left" vertical="top"/>
      <protection locked="0"/>
    </xf>
    <xf numFmtId="0" fontId="36" fillId="0" borderId="13" xfId="1" applyFont="1" applyBorder="1" applyAlignment="1" applyProtection="1">
      <alignment horizontal="left" vertical="top"/>
      <protection locked="0"/>
    </xf>
    <xf numFmtId="0" fontId="36" fillId="0" borderId="78" xfId="1" applyFont="1" applyBorder="1" applyAlignment="1" applyProtection="1">
      <alignment horizontal="center" vertical="center"/>
      <protection locked="0"/>
    </xf>
    <xf numFmtId="0" fontId="14" fillId="0" borderId="53" xfId="1" applyFont="1" applyBorder="1" applyAlignment="1" applyProtection="1">
      <alignment horizontal="center" vertical="top" wrapText="1"/>
      <protection locked="0"/>
    </xf>
    <xf numFmtId="0" fontId="14" fillId="0" borderId="74" xfId="1" applyFont="1" applyBorder="1" applyAlignment="1" applyProtection="1">
      <alignment horizontal="center" vertical="top" wrapText="1"/>
      <protection locked="0"/>
    </xf>
    <xf numFmtId="164" fontId="14" fillId="0" borderId="74" xfId="1" applyNumberFormat="1" applyFont="1" applyBorder="1" applyAlignment="1" applyProtection="1">
      <alignment horizontal="center" vertical="center" wrapText="1"/>
      <protection locked="0"/>
    </xf>
    <xf numFmtId="0" fontId="14" fillId="0" borderId="74" xfId="1" applyFont="1" applyBorder="1" applyAlignment="1" applyProtection="1">
      <alignment horizontal="center" vertical="center"/>
      <protection locked="0"/>
    </xf>
    <xf numFmtId="0" fontId="36" fillId="0" borderId="74" xfId="1" applyFont="1" applyBorder="1" applyAlignment="1" applyProtection="1">
      <alignment horizontal="center" vertical="center"/>
      <protection locked="0"/>
    </xf>
    <xf numFmtId="0" fontId="14" fillId="0" borderId="71" xfId="1" applyFont="1" applyBorder="1" applyAlignment="1" applyProtection="1">
      <alignment horizontal="center" vertical="top" wrapText="1"/>
      <protection locked="0"/>
    </xf>
    <xf numFmtId="0" fontId="14" fillId="0" borderId="78" xfId="1" applyFont="1" applyBorder="1" applyAlignment="1" applyProtection="1">
      <alignment horizontal="center" vertical="top" wrapText="1"/>
      <protection locked="0"/>
    </xf>
    <xf numFmtId="164" fontId="14" fillId="0" borderId="78" xfId="1" applyNumberFormat="1" applyFont="1" applyBorder="1" applyAlignment="1" applyProtection="1">
      <alignment horizontal="center" vertical="center" wrapText="1"/>
      <protection locked="0"/>
    </xf>
    <xf numFmtId="0" fontId="14" fillId="0" borderId="78" xfId="1" applyFont="1" applyBorder="1" applyAlignment="1" applyProtection="1">
      <alignment horizontal="center" vertical="center"/>
      <protection locked="0"/>
    </xf>
    <xf numFmtId="164" fontId="14" fillId="17" borderId="79" xfId="1" applyNumberFormat="1" applyFont="1" applyFill="1" applyBorder="1" applyAlignment="1" applyProtection="1">
      <alignment horizontal="center" vertical="center"/>
      <protection locked="0"/>
    </xf>
    <xf numFmtId="164" fontId="14" fillId="17" borderId="16" xfId="1" applyNumberFormat="1" applyFont="1" applyFill="1" applyBorder="1" applyAlignment="1" applyProtection="1">
      <alignment horizontal="center" vertical="center"/>
      <protection locked="0"/>
    </xf>
    <xf numFmtId="164" fontId="80" fillId="18" borderId="3" xfId="1" applyNumberFormat="1" applyFont="1" applyFill="1" applyBorder="1" applyAlignment="1" applyProtection="1">
      <alignment horizontal="center" vertical="center" wrapText="1"/>
      <protection locked="0"/>
    </xf>
    <xf numFmtId="164" fontId="80" fillId="18" borderId="4" xfId="1" applyNumberFormat="1" applyFont="1" applyFill="1" applyBorder="1" applyAlignment="1" applyProtection="1">
      <alignment horizontal="center" vertical="center" wrapText="1"/>
      <protection locked="0"/>
    </xf>
    <xf numFmtId="0" fontId="63" fillId="17" borderId="22" xfId="0" applyFont="1" applyFill="1" applyBorder="1" applyAlignment="1">
      <alignment horizontal="center" vertical="center" wrapText="1"/>
    </xf>
    <xf numFmtId="0" fontId="63" fillId="17" borderId="24" xfId="0" applyFont="1" applyFill="1" applyBorder="1" applyAlignment="1">
      <alignment horizontal="center" vertical="center" wrapText="1"/>
    </xf>
    <xf numFmtId="0" fontId="63" fillId="18" borderId="3" xfId="1" applyFont="1" applyFill="1" applyBorder="1" applyAlignment="1" applyProtection="1">
      <alignment horizontal="center" vertical="center" wrapText="1"/>
      <protection locked="0"/>
    </xf>
    <xf numFmtId="0" fontId="63" fillId="18" borderId="4" xfId="1" applyFont="1" applyFill="1" applyBorder="1" applyAlignment="1" applyProtection="1">
      <alignment horizontal="center" vertical="center" wrapText="1"/>
      <protection locked="0"/>
    </xf>
    <xf numFmtId="0" fontId="63" fillId="18" borderId="5" xfId="1" applyFont="1" applyFill="1" applyBorder="1" applyAlignment="1" applyProtection="1">
      <alignment horizontal="center" vertical="center" wrapText="1"/>
      <protection locked="0"/>
    </xf>
    <xf numFmtId="164" fontId="63" fillId="18" borderId="3" xfId="1" applyNumberFormat="1" applyFont="1" applyFill="1" applyBorder="1" applyAlignment="1" applyProtection="1">
      <alignment horizontal="center" vertical="center" wrapText="1"/>
      <protection locked="0"/>
    </xf>
    <xf numFmtId="164" fontId="63" fillId="18" borderId="5" xfId="1" applyNumberFormat="1" applyFont="1" applyFill="1" applyBorder="1" applyAlignment="1" applyProtection="1">
      <alignment horizontal="center" vertical="center" wrapText="1"/>
      <protection locked="0"/>
    </xf>
    <xf numFmtId="164" fontId="63" fillId="18" borderId="5" xfId="1" applyNumberFormat="1" applyFont="1" applyFill="1" applyBorder="1" applyAlignment="1" applyProtection="1">
      <alignment horizontal="center" vertical="center"/>
      <protection locked="0"/>
    </xf>
    <xf numFmtId="0" fontId="65" fillId="3" borderId="1" xfId="1" applyFont="1" applyFill="1" applyBorder="1" applyAlignment="1">
      <alignment horizontal="center" vertical="center" wrapText="1"/>
    </xf>
    <xf numFmtId="0" fontId="65" fillId="3" borderId="2" xfId="1" applyFont="1" applyFill="1" applyBorder="1" applyAlignment="1">
      <alignment horizontal="center" vertical="center" wrapText="1"/>
    </xf>
    <xf numFmtId="0" fontId="65" fillId="3" borderId="7" xfId="1" applyFont="1" applyFill="1" applyBorder="1" applyAlignment="1">
      <alignment horizontal="center" vertical="center" wrapText="1"/>
    </xf>
    <xf numFmtId="14" fontId="65" fillId="0" borderId="53" xfId="1" applyNumberFormat="1" applyFont="1" applyBorder="1" applyAlignment="1" applyProtection="1">
      <alignment horizontal="center" vertical="center" wrapText="1"/>
      <protection locked="0"/>
    </xf>
    <xf numFmtId="14" fontId="65" fillId="0" borderId="74" xfId="1" applyNumberFormat="1" applyFont="1" applyBorder="1" applyAlignment="1" applyProtection="1">
      <alignment horizontal="center" vertical="center" wrapText="1"/>
      <protection locked="0"/>
    </xf>
    <xf numFmtId="14" fontId="65" fillId="0" borderId="54" xfId="1" applyNumberFormat="1" applyFont="1" applyBorder="1" applyAlignment="1" applyProtection="1">
      <alignment horizontal="center" vertical="center" wrapText="1"/>
      <protection locked="0"/>
    </xf>
    <xf numFmtId="0" fontId="65" fillId="5" borderId="71" xfId="1" applyFont="1" applyFill="1" applyBorder="1" applyAlignment="1">
      <alignment horizontal="center" vertical="center" wrapText="1"/>
    </xf>
    <xf numFmtId="0" fontId="65" fillId="5" borderId="78" xfId="1" applyFont="1" applyFill="1" applyBorder="1" applyAlignment="1">
      <alignment horizontal="center" vertical="center" wrapText="1"/>
    </xf>
    <xf numFmtId="0" fontId="65" fillId="5" borderId="72" xfId="1" applyFont="1" applyFill="1" applyBorder="1" applyAlignment="1">
      <alignment horizontal="center" vertical="center" wrapText="1"/>
    </xf>
    <xf numFmtId="0" fontId="36" fillId="8" borderId="10" xfId="1" applyFont="1" applyFill="1" applyBorder="1" applyAlignment="1" applyProtection="1">
      <alignment horizontal="right" vertical="center" wrapText="1"/>
      <protection locked="0"/>
    </xf>
    <xf numFmtId="0" fontId="3" fillId="8" borderId="13" xfId="1" applyFont="1" applyFill="1" applyBorder="1" applyAlignment="1" applyProtection="1">
      <alignment horizontal="center" wrapText="1"/>
      <protection locked="0"/>
    </xf>
    <xf numFmtId="0" fontId="2" fillId="5" borderId="71" xfId="1" applyFont="1" applyFill="1" applyBorder="1" applyAlignment="1">
      <alignment horizontal="center" vertical="center" wrapText="1"/>
    </xf>
    <xf numFmtId="0" fontId="2" fillId="5" borderId="78" xfId="1" applyFont="1" applyFill="1" applyBorder="1" applyAlignment="1">
      <alignment horizontal="center" vertical="center" wrapText="1"/>
    </xf>
    <xf numFmtId="0" fontId="2" fillId="5" borderId="72" xfId="1" applyFont="1" applyFill="1" applyBorder="1" applyAlignment="1">
      <alignment horizontal="center" vertical="center" wrapText="1"/>
    </xf>
    <xf numFmtId="0" fontId="2" fillId="5" borderId="53" xfId="1" applyFont="1" applyFill="1" applyBorder="1" applyAlignment="1">
      <alignment horizontal="center" vertical="center" wrapText="1"/>
    </xf>
    <xf numFmtId="0" fontId="2" fillId="5" borderId="74" xfId="1" applyFont="1" applyFill="1" applyBorder="1" applyAlignment="1">
      <alignment horizontal="center" vertical="center" wrapText="1"/>
    </xf>
    <xf numFmtId="0" fontId="2" fillId="5" borderId="54" xfId="1" applyFont="1" applyFill="1" applyBorder="1" applyAlignment="1">
      <alignment horizontal="center" vertical="center" wrapText="1"/>
    </xf>
    <xf numFmtId="0" fontId="36" fillId="0" borderId="0" xfId="1" applyFont="1" applyAlignment="1" applyProtection="1">
      <alignment horizontal="center" vertical="center" wrapText="1"/>
      <protection locked="0"/>
    </xf>
    <xf numFmtId="164" fontId="36" fillId="8" borderId="19" xfId="1" applyNumberFormat="1" applyFont="1" applyFill="1" applyBorder="1" applyAlignment="1" applyProtection="1">
      <alignment horizontal="center" vertical="center"/>
      <protection locked="0"/>
    </xf>
    <xf numFmtId="164" fontId="36" fillId="8" borderId="44" xfId="1" applyNumberFormat="1" applyFont="1" applyFill="1" applyBorder="1" applyAlignment="1" applyProtection="1">
      <alignment horizontal="center" vertical="center"/>
      <protection locked="0"/>
    </xf>
    <xf numFmtId="0" fontId="79" fillId="0" borderId="55" xfId="1" applyFont="1" applyBorder="1" applyAlignment="1" applyProtection="1">
      <alignment horizontal="center" vertical="center"/>
      <protection locked="0"/>
    </xf>
    <xf numFmtId="0" fontId="79" fillId="0" borderId="138" xfId="1" applyFont="1" applyBorder="1" applyAlignment="1" applyProtection="1">
      <alignment horizontal="center" vertical="center"/>
      <protection locked="0"/>
    </xf>
    <xf numFmtId="0" fontId="29" fillId="0" borderId="22" xfId="1" applyFont="1" applyBorder="1" applyAlignment="1" applyProtection="1">
      <alignment horizontal="center" vertical="center"/>
      <protection locked="0"/>
    </xf>
    <xf numFmtId="0" fontId="29" fillId="0" borderId="23" xfId="1" applyFont="1" applyBorder="1" applyAlignment="1" applyProtection="1">
      <alignment horizontal="center" vertical="center"/>
      <protection locked="0"/>
    </xf>
    <xf numFmtId="0" fontId="29" fillId="0" borderId="24" xfId="1" applyFont="1" applyBorder="1" applyAlignment="1" applyProtection="1">
      <alignment horizontal="center" vertical="center"/>
      <protection locked="0"/>
    </xf>
    <xf numFmtId="0" fontId="14" fillId="0" borderId="0" xfId="1" applyFont="1" applyBorder="1" applyAlignment="1" applyProtection="1">
      <alignment horizontal="center" vertical="center"/>
      <protection locked="0"/>
    </xf>
    <xf numFmtId="164" fontId="14" fillId="0" borderId="78" xfId="1" applyNumberFormat="1" applyFont="1" applyBorder="1" applyAlignment="1" applyProtection="1">
      <alignment horizontal="center" vertical="center"/>
      <protection locked="0"/>
    </xf>
    <xf numFmtId="164" fontId="14" fillId="0" borderId="93" xfId="1" applyNumberFormat="1" applyFont="1" applyBorder="1" applyAlignment="1" applyProtection="1">
      <alignment horizontal="center" vertical="center"/>
      <protection locked="0"/>
    </xf>
    <xf numFmtId="164" fontId="14" fillId="0" borderId="95" xfId="1" applyNumberFormat="1" applyFont="1" applyBorder="1" applyAlignment="1" applyProtection="1">
      <alignment horizontal="center" vertical="center"/>
      <protection locked="0"/>
    </xf>
    <xf numFmtId="164" fontId="14" fillId="0" borderId="78" xfId="1" quotePrefix="1" applyNumberFormat="1" applyFont="1" applyBorder="1" applyAlignment="1" applyProtection="1">
      <alignment horizontal="center" vertical="center"/>
      <protection locked="0"/>
    </xf>
    <xf numFmtId="164" fontId="14" fillId="0" borderId="93" xfId="1" applyNumberFormat="1" applyFont="1" applyBorder="1" applyAlignment="1" applyProtection="1">
      <alignment horizontal="center"/>
      <protection locked="0"/>
    </xf>
    <xf numFmtId="164" fontId="14" fillId="0" borderId="95" xfId="1" applyNumberFormat="1" applyFont="1" applyBorder="1" applyAlignment="1" applyProtection="1">
      <alignment horizontal="center"/>
      <protection locked="0"/>
    </xf>
    <xf numFmtId="164" fontId="36" fillId="8" borderId="75" xfId="1" applyNumberFormat="1" applyFont="1" applyFill="1" applyBorder="1" applyAlignment="1" applyProtection="1">
      <alignment horizontal="center" vertical="center"/>
      <protection locked="0"/>
    </xf>
    <xf numFmtId="164" fontId="36" fillId="8" borderId="98" xfId="1" applyNumberFormat="1" applyFont="1" applyFill="1" applyBorder="1" applyAlignment="1" applyProtection="1">
      <alignment horizontal="center" vertical="center"/>
      <protection locked="0"/>
    </xf>
    <xf numFmtId="164" fontId="14" fillId="8" borderId="71" xfId="1" applyNumberFormat="1" applyFont="1" applyFill="1" applyBorder="1" applyAlignment="1" applyProtection="1">
      <alignment horizontal="center" vertical="center"/>
      <protection locked="0"/>
    </xf>
    <xf numFmtId="164" fontId="14" fillId="8" borderId="78" xfId="1" applyNumberFormat="1" applyFont="1" applyFill="1" applyBorder="1" applyAlignment="1" applyProtection="1">
      <alignment horizontal="center" vertical="center"/>
      <protection locked="0"/>
    </xf>
    <xf numFmtId="164" fontId="14" fillId="8" borderId="74" xfId="1" applyNumberFormat="1" applyFont="1" applyFill="1" applyBorder="1" applyAlignment="1" applyProtection="1">
      <alignment horizontal="center"/>
      <protection locked="0"/>
    </xf>
    <xf numFmtId="164" fontId="14" fillId="8" borderId="54" xfId="1" applyNumberFormat="1" applyFont="1" applyFill="1" applyBorder="1" applyAlignment="1" applyProtection="1">
      <alignment horizontal="center"/>
      <protection locked="0"/>
    </xf>
    <xf numFmtId="164" fontId="36" fillId="8" borderId="11" xfId="1" applyNumberFormat="1" applyFont="1" applyFill="1" applyBorder="1" applyAlignment="1" applyProtection="1">
      <alignment horizontal="center" vertical="center"/>
      <protection locked="0"/>
    </xf>
    <xf numFmtId="164" fontId="36" fillId="8" borderId="13" xfId="1" applyNumberFormat="1" applyFont="1" applyFill="1" applyBorder="1" applyAlignment="1" applyProtection="1">
      <alignment horizontal="center" vertical="center"/>
      <protection locked="0"/>
    </xf>
    <xf numFmtId="164" fontId="14" fillId="8" borderId="53" xfId="1" applyNumberFormat="1" applyFont="1" applyFill="1" applyBorder="1" applyAlignment="1" applyProtection="1">
      <alignment horizontal="center" vertical="center"/>
      <protection locked="0"/>
    </xf>
    <xf numFmtId="164" fontId="14" fillId="8" borderId="74" xfId="1" applyNumberFormat="1" applyFont="1" applyFill="1" applyBorder="1" applyAlignment="1" applyProtection="1">
      <alignment horizontal="center" vertical="center"/>
      <protection locked="0"/>
    </xf>
    <xf numFmtId="164" fontId="14" fillId="8" borderId="78" xfId="1" applyNumberFormat="1" applyFont="1" applyFill="1" applyBorder="1" applyAlignment="1" applyProtection="1">
      <alignment horizontal="center"/>
      <protection locked="0"/>
    </xf>
    <xf numFmtId="164" fontId="14" fillId="8" borderId="72" xfId="1" applyNumberFormat="1" applyFont="1" applyFill="1" applyBorder="1" applyAlignment="1" applyProtection="1">
      <alignment horizontal="center"/>
      <protection locked="0"/>
    </xf>
    <xf numFmtId="0" fontId="5" fillId="5" borderId="1" xfId="1" applyFont="1" applyFill="1" applyBorder="1" applyAlignment="1" applyProtection="1">
      <alignment horizontal="center" vertical="center" wrapText="1"/>
      <protection locked="0"/>
    </xf>
    <xf numFmtId="0" fontId="5" fillId="5" borderId="71" xfId="1" applyFont="1" applyFill="1" applyBorder="1" applyAlignment="1" applyProtection="1">
      <alignment horizontal="center" vertical="center" wrapText="1"/>
      <protection locked="0"/>
    </xf>
    <xf numFmtId="0" fontId="5" fillId="5" borderId="53" xfId="1" applyFont="1" applyFill="1" applyBorder="1" applyAlignment="1" applyProtection="1">
      <alignment horizontal="center" vertical="center" wrapText="1"/>
      <protection locked="0"/>
    </xf>
    <xf numFmtId="0" fontId="5" fillId="5" borderId="2" xfId="1" applyFont="1" applyFill="1" applyBorder="1" applyAlignment="1" applyProtection="1">
      <alignment horizontal="center" vertical="center" wrapText="1"/>
      <protection locked="0"/>
    </xf>
    <xf numFmtId="0" fontId="5" fillId="5" borderId="78" xfId="1" applyFont="1" applyFill="1" applyBorder="1" applyAlignment="1" applyProtection="1">
      <alignment horizontal="center" vertical="center" wrapText="1"/>
      <protection locked="0"/>
    </xf>
    <xf numFmtId="0" fontId="5" fillId="5" borderId="74" xfId="1" applyFont="1" applyFill="1" applyBorder="1" applyAlignment="1" applyProtection="1">
      <alignment horizontal="center" vertical="center" wrapText="1"/>
      <protection locked="0"/>
    </xf>
    <xf numFmtId="0" fontId="5" fillId="5" borderId="59" xfId="1" applyFont="1" applyFill="1" applyBorder="1" applyAlignment="1" applyProtection="1">
      <alignment horizontal="center" vertical="center" wrapText="1"/>
      <protection locked="0"/>
    </xf>
    <xf numFmtId="0" fontId="5" fillId="5" borderId="17" xfId="1" applyFont="1" applyFill="1" applyBorder="1" applyAlignment="1" applyProtection="1">
      <alignment horizontal="center" vertical="center" wrapText="1"/>
      <protection locked="0"/>
    </xf>
    <xf numFmtId="0" fontId="5" fillId="5" borderId="14" xfId="1" applyFont="1" applyFill="1" applyBorder="1" applyAlignment="1" applyProtection="1">
      <alignment horizontal="center" vertical="center" wrapText="1"/>
      <protection locked="0"/>
    </xf>
    <xf numFmtId="0" fontId="7" fillId="5" borderId="2" xfId="1" applyFont="1" applyFill="1" applyBorder="1" applyAlignment="1" applyProtection="1">
      <alignment horizontal="center" vertical="center" wrapText="1"/>
      <protection locked="0"/>
    </xf>
    <xf numFmtId="0" fontId="5" fillId="5" borderId="36" xfId="1" applyFont="1" applyFill="1" applyBorder="1" applyAlignment="1" applyProtection="1">
      <alignment horizontal="center" vertical="center" wrapText="1"/>
      <protection locked="0"/>
    </xf>
    <xf numFmtId="0" fontId="5" fillId="5" borderId="7" xfId="1" applyFont="1" applyFill="1" applyBorder="1" applyAlignment="1" applyProtection="1">
      <alignment horizontal="center" vertical="center" wrapText="1"/>
      <protection locked="0"/>
    </xf>
    <xf numFmtId="0" fontId="5" fillId="5" borderId="72" xfId="1" applyFont="1" applyFill="1" applyBorder="1" applyAlignment="1" applyProtection="1">
      <alignment horizontal="center" vertical="center" wrapText="1"/>
      <protection locked="0"/>
    </xf>
    <xf numFmtId="0" fontId="5" fillId="5" borderId="54" xfId="1" applyFont="1" applyFill="1" applyBorder="1" applyAlignment="1" applyProtection="1">
      <alignment horizontal="center" vertical="center" wrapText="1"/>
      <protection locked="0"/>
    </xf>
    <xf numFmtId="164" fontId="14" fillId="8" borderId="1" xfId="1" applyNumberFormat="1" applyFont="1" applyFill="1" applyBorder="1" applyAlignment="1" applyProtection="1">
      <alignment horizontal="center" vertical="center"/>
      <protection locked="0"/>
    </xf>
    <xf numFmtId="164" fontId="14" fillId="8" borderId="2" xfId="1" applyNumberFormat="1" applyFont="1" applyFill="1" applyBorder="1" applyAlignment="1" applyProtection="1">
      <alignment horizontal="center" vertical="center"/>
      <protection locked="0"/>
    </xf>
    <xf numFmtId="0" fontId="5" fillId="5" borderId="3" xfId="1" applyFont="1" applyFill="1" applyBorder="1" applyAlignment="1" applyProtection="1">
      <alignment horizontal="center" vertical="center" wrapText="1"/>
      <protection locked="0"/>
    </xf>
    <xf numFmtId="0" fontId="5" fillId="5" borderId="4" xfId="1" applyFont="1" applyFill="1" applyBorder="1" applyAlignment="1" applyProtection="1">
      <alignment horizontal="center" vertical="center" wrapText="1"/>
      <protection locked="0"/>
    </xf>
    <xf numFmtId="0" fontId="5" fillId="5" borderId="5" xfId="1" applyFont="1" applyFill="1" applyBorder="1" applyAlignment="1" applyProtection="1">
      <alignment horizontal="center" vertical="center" wrapText="1"/>
      <protection locked="0"/>
    </xf>
    <xf numFmtId="0" fontId="5" fillId="5" borderId="19" xfId="1" applyFont="1" applyFill="1" applyBorder="1" applyAlignment="1" applyProtection="1">
      <alignment horizontal="center" vertical="center" wrapText="1"/>
      <protection locked="0"/>
    </xf>
    <xf numFmtId="0" fontId="5" fillId="5" borderId="83" xfId="1" applyFont="1" applyFill="1" applyBorder="1" applyAlignment="1" applyProtection="1">
      <alignment horizontal="center" vertical="center" wrapText="1"/>
      <protection locked="0"/>
    </xf>
    <xf numFmtId="0" fontId="5" fillId="5" borderId="44" xfId="1" applyFont="1" applyFill="1" applyBorder="1" applyAlignment="1" applyProtection="1">
      <alignment horizontal="center" vertical="center" wrapText="1"/>
      <protection locked="0"/>
    </xf>
    <xf numFmtId="0" fontId="5" fillId="5" borderId="55" xfId="1" applyFont="1" applyFill="1" applyBorder="1" applyAlignment="1" applyProtection="1">
      <alignment horizontal="center" vertical="center" wrapText="1"/>
      <protection locked="0"/>
    </xf>
    <xf numFmtId="0" fontId="5" fillId="5" borderId="56" xfId="1" applyFont="1" applyFill="1" applyBorder="1" applyAlignment="1" applyProtection="1">
      <alignment horizontal="center" vertical="center" wrapText="1"/>
      <protection locked="0"/>
    </xf>
    <xf numFmtId="0" fontId="5" fillId="5" borderId="60" xfId="1" applyFont="1" applyFill="1" applyBorder="1" applyAlignment="1" applyProtection="1">
      <alignment horizontal="center" vertical="center" wrapText="1"/>
      <protection locked="0"/>
    </xf>
    <xf numFmtId="164" fontId="36" fillId="8" borderId="34" xfId="1" applyNumberFormat="1" applyFont="1" applyFill="1" applyBorder="1" applyAlignment="1" applyProtection="1">
      <alignment horizontal="center" vertical="center"/>
      <protection locked="0"/>
    </xf>
    <xf numFmtId="164" fontId="36" fillId="8" borderId="58" xfId="1" applyNumberFormat="1" applyFont="1" applyFill="1" applyBorder="1" applyAlignment="1" applyProtection="1">
      <alignment horizontal="center" vertical="center"/>
      <protection locked="0"/>
    </xf>
    <xf numFmtId="164" fontId="14" fillId="8" borderId="7" xfId="1" applyNumberFormat="1" applyFont="1" applyFill="1" applyBorder="1" applyAlignment="1" applyProtection="1">
      <alignment horizontal="center" vertical="center"/>
      <protection locked="0"/>
    </xf>
    <xf numFmtId="0" fontId="5" fillId="5" borderId="93" xfId="1" applyFont="1" applyFill="1" applyBorder="1" applyAlignment="1" applyProtection="1">
      <alignment horizontal="center" vertical="center" wrapText="1"/>
      <protection locked="0"/>
    </xf>
    <xf numFmtId="0" fontId="2" fillId="8" borderId="9" xfId="1" applyFont="1" applyFill="1" applyBorder="1" applyAlignment="1" applyProtection="1">
      <alignment horizontal="right" vertical="center" wrapText="1"/>
      <protection locked="0"/>
    </xf>
    <xf numFmtId="0" fontId="2" fillId="8" borderId="0" xfId="1" applyFont="1" applyFill="1" applyAlignment="1" applyProtection="1">
      <alignment horizontal="right" vertical="center" wrapText="1"/>
      <protection locked="0"/>
    </xf>
    <xf numFmtId="0" fontId="2" fillId="8" borderId="91" xfId="1" applyFont="1" applyFill="1" applyBorder="1" applyAlignment="1" applyProtection="1">
      <alignment horizontal="right" vertical="center" wrapText="1"/>
      <protection locked="0"/>
    </xf>
    <xf numFmtId="0" fontId="65" fillId="5" borderId="93" xfId="1" applyFont="1" applyFill="1" applyBorder="1" applyAlignment="1">
      <alignment horizontal="center" vertical="center" wrapText="1"/>
    </xf>
    <xf numFmtId="0" fontId="65" fillId="5" borderId="95" xfId="1" applyFont="1" applyFill="1" applyBorder="1" applyAlignment="1">
      <alignment horizontal="center" vertical="center" wrapText="1"/>
    </xf>
    <xf numFmtId="0" fontId="91" fillId="3" borderId="1" xfId="1" applyFont="1" applyFill="1" applyBorder="1" applyAlignment="1" applyProtection="1">
      <alignment horizontal="center" vertical="center" wrapText="1"/>
      <protection locked="0"/>
    </xf>
    <xf numFmtId="0" fontId="91" fillId="3" borderId="2" xfId="1" applyFont="1" applyFill="1" applyBorder="1" applyAlignment="1" applyProtection="1">
      <alignment horizontal="center" vertical="center" wrapText="1"/>
      <protection locked="0"/>
    </xf>
    <xf numFmtId="0" fontId="91" fillId="3" borderId="7" xfId="1" applyFont="1" applyFill="1" applyBorder="1" applyAlignment="1" applyProtection="1">
      <alignment horizontal="center" vertical="center" wrapText="1"/>
      <protection locked="0"/>
    </xf>
    <xf numFmtId="0" fontId="91" fillId="3" borderId="71" xfId="1" applyFont="1" applyFill="1" applyBorder="1" applyAlignment="1" applyProtection="1">
      <alignment horizontal="center" vertical="center" wrapText="1"/>
      <protection locked="0"/>
    </xf>
    <xf numFmtId="0" fontId="91" fillId="3" borderId="78" xfId="1" applyFont="1" applyFill="1" applyBorder="1" applyAlignment="1" applyProtection="1">
      <alignment horizontal="center" vertical="center" wrapText="1"/>
      <protection locked="0"/>
    </xf>
    <xf numFmtId="0" fontId="91" fillId="3" borderId="72" xfId="1" applyFont="1" applyFill="1" applyBorder="1" applyAlignment="1" applyProtection="1">
      <alignment horizontal="center" vertical="center" wrapText="1"/>
      <protection locked="0"/>
    </xf>
    <xf numFmtId="0" fontId="91" fillId="3" borderId="53" xfId="1" applyFont="1" applyFill="1" applyBorder="1" applyAlignment="1" applyProtection="1">
      <alignment horizontal="center" vertical="center" wrapText="1"/>
      <protection locked="0"/>
    </xf>
    <xf numFmtId="0" fontId="91" fillId="3" borderId="74" xfId="1" applyFont="1" applyFill="1" applyBorder="1" applyAlignment="1" applyProtection="1">
      <alignment horizontal="center" vertical="center" wrapText="1"/>
      <protection locked="0"/>
    </xf>
    <xf numFmtId="0" fontId="91" fillId="3" borderId="54" xfId="1" applyFont="1" applyFill="1" applyBorder="1" applyAlignment="1" applyProtection="1">
      <alignment horizontal="center" vertical="center" wrapText="1"/>
      <protection locked="0"/>
    </xf>
    <xf numFmtId="0" fontId="65" fillId="3" borderId="93" xfId="1" applyFont="1" applyFill="1" applyBorder="1" applyAlignment="1">
      <alignment horizontal="center" vertical="center" wrapText="1"/>
    </xf>
    <xf numFmtId="0" fontId="65" fillId="3" borderId="94" xfId="1" applyFont="1" applyFill="1" applyBorder="1" applyAlignment="1">
      <alignment horizontal="center" vertical="center" wrapText="1"/>
    </xf>
    <xf numFmtId="0" fontId="65" fillId="3" borderId="95" xfId="1" applyFont="1" applyFill="1" applyBorder="1" applyAlignment="1">
      <alignment horizontal="center" vertical="center" wrapText="1"/>
    </xf>
    <xf numFmtId="14" fontId="65" fillId="0" borderId="93" xfId="1" applyNumberFormat="1" applyFont="1" applyBorder="1" applyAlignment="1" applyProtection="1">
      <alignment horizontal="center" vertical="center" wrapText="1"/>
      <protection locked="0"/>
    </xf>
    <xf numFmtId="0" fontId="65" fillId="0" borderId="94" xfId="1" applyFont="1" applyBorder="1" applyAlignment="1" applyProtection="1">
      <alignment horizontal="center" vertical="center" wrapText="1"/>
      <protection locked="0"/>
    </xf>
    <xf numFmtId="0" fontId="65" fillId="0" borderId="95" xfId="1" applyFont="1" applyBorder="1" applyAlignment="1" applyProtection="1">
      <alignment horizontal="center" vertical="center" wrapText="1"/>
      <protection locked="0"/>
    </xf>
    <xf numFmtId="0" fontId="5" fillId="5" borderId="37" xfId="1" applyFont="1" applyFill="1" applyBorder="1" applyAlignment="1" applyProtection="1">
      <alignment horizontal="center" vertical="center"/>
      <protection locked="0"/>
    </xf>
    <xf numFmtId="0" fontId="5" fillId="5" borderId="56" xfId="1" applyFont="1" applyFill="1" applyBorder="1" applyAlignment="1" applyProtection="1">
      <alignment horizontal="center" vertical="center"/>
      <protection locked="0"/>
    </xf>
    <xf numFmtId="0" fontId="79" fillId="0" borderId="37" xfId="1" applyFont="1" applyBorder="1" applyAlignment="1" applyProtection="1">
      <alignment horizontal="center" vertical="center"/>
      <protection locked="0"/>
    </xf>
    <xf numFmtId="0" fontId="29" fillId="0" borderId="124" xfId="1" applyFont="1" applyBorder="1" applyAlignment="1" applyProtection="1">
      <alignment horizontal="center" vertical="center" wrapText="1"/>
      <protection locked="0"/>
    </xf>
    <xf numFmtId="0" fontId="29" fillId="0" borderId="135" xfId="1" applyFont="1" applyBorder="1" applyAlignment="1" applyProtection="1">
      <alignment horizontal="center" vertical="center" wrapText="1"/>
      <protection locked="0"/>
    </xf>
    <xf numFmtId="164" fontId="29" fillId="0" borderId="136" xfId="1" applyNumberFormat="1" applyFont="1" applyBorder="1" applyAlignment="1" applyProtection="1">
      <alignment horizontal="center" vertical="center"/>
      <protection locked="0"/>
    </xf>
    <xf numFmtId="164" fontId="29" fillId="0" borderId="137" xfId="1" applyNumberFormat="1" applyFont="1" applyBorder="1" applyAlignment="1" applyProtection="1">
      <alignment horizontal="center" vertical="center"/>
      <protection locked="0"/>
    </xf>
    <xf numFmtId="164" fontId="29" fillId="0" borderId="135" xfId="1" applyNumberFormat="1" applyFont="1" applyBorder="1" applyAlignment="1" applyProtection="1">
      <alignment horizontal="center" vertical="center"/>
      <protection locked="0"/>
    </xf>
    <xf numFmtId="164" fontId="66" fillId="8" borderId="139" xfId="1" applyNumberFormat="1" applyFont="1" applyFill="1" applyBorder="1" applyAlignment="1" applyProtection="1">
      <alignment horizontal="center" vertical="center" wrapText="1"/>
      <protection locked="0"/>
    </xf>
    <xf numFmtId="164" fontId="66" fillId="8" borderId="138" xfId="1" applyNumberFormat="1" applyFont="1" applyFill="1" applyBorder="1" applyAlignment="1" applyProtection="1">
      <alignment horizontal="center" vertical="center" wrapText="1"/>
      <protection locked="0"/>
    </xf>
    <xf numFmtId="0" fontId="79" fillId="0" borderId="37" xfId="1" applyFont="1" applyBorder="1" applyAlignment="1" applyProtection="1">
      <alignment horizontal="center" vertical="center" wrapText="1"/>
      <protection locked="0"/>
    </xf>
    <xf numFmtId="0" fontId="79" fillId="0" borderId="138" xfId="1" applyFont="1" applyBorder="1" applyAlignment="1" applyProtection="1">
      <alignment horizontal="center" vertical="center" wrapText="1"/>
      <protection locked="0"/>
    </xf>
    <xf numFmtId="0" fontId="79" fillId="0" borderId="139" xfId="1" applyFont="1" applyBorder="1" applyAlignment="1" applyProtection="1">
      <alignment horizontal="center" vertical="center"/>
      <protection locked="0"/>
    </xf>
    <xf numFmtId="164" fontId="14" fillId="0" borderId="55" xfId="1" applyNumberFormat="1" applyFont="1" applyBorder="1" applyAlignment="1" applyProtection="1">
      <alignment horizontal="center" vertical="top"/>
      <protection locked="0"/>
    </xf>
    <xf numFmtId="164" fontId="14" fillId="0" borderId="62" xfId="1" applyNumberFormat="1" applyFont="1" applyBorder="1" applyAlignment="1" applyProtection="1">
      <alignment horizontal="center" vertical="top"/>
      <protection locked="0"/>
    </xf>
    <xf numFmtId="0" fontId="143" fillId="24" borderId="22" xfId="1" applyFont="1" applyFill="1" applyBorder="1" applyAlignment="1" applyProtection="1">
      <alignment horizontal="center" vertical="center" wrapText="1"/>
      <protection locked="0"/>
    </xf>
    <xf numFmtId="0" fontId="143" fillId="24" borderId="23" xfId="1" applyFont="1" applyFill="1" applyBorder="1" applyAlignment="1" applyProtection="1">
      <alignment horizontal="center" vertical="center" wrapText="1"/>
      <protection locked="0"/>
    </xf>
    <xf numFmtId="0" fontId="143" fillId="24" borderId="24" xfId="1" applyFont="1" applyFill="1" applyBorder="1" applyAlignment="1" applyProtection="1">
      <alignment horizontal="center" vertical="center" wrapText="1"/>
      <protection locked="0"/>
    </xf>
    <xf numFmtId="0" fontId="66" fillId="14" borderId="24" xfId="1" applyFont="1" applyFill="1" applyBorder="1" applyAlignment="1" applyProtection="1">
      <alignment horizontal="center" vertical="center"/>
      <protection locked="0"/>
    </xf>
    <xf numFmtId="0" fontId="29" fillId="16" borderId="34" xfId="1" applyFont="1" applyFill="1" applyBorder="1" applyAlignment="1" applyProtection="1">
      <alignment horizontal="center" vertical="center" wrapText="1"/>
      <protection locked="0"/>
    </xf>
    <xf numFmtId="0" fontId="29" fillId="16" borderId="57" xfId="1" applyFont="1" applyFill="1" applyBorder="1" applyAlignment="1" applyProtection="1">
      <alignment horizontal="center" vertical="center"/>
      <protection locked="0"/>
    </xf>
    <xf numFmtId="0" fontId="29" fillId="16" borderId="58" xfId="1" applyFont="1" applyFill="1" applyBorder="1" applyAlignment="1" applyProtection="1">
      <alignment horizontal="center" vertical="center"/>
      <protection locked="0"/>
    </xf>
    <xf numFmtId="0" fontId="29" fillId="10" borderId="57" xfId="1" applyFont="1" applyFill="1" applyBorder="1" applyAlignment="1" applyProtection="1">
      <alignment horizontal="center" vertical="center" wrapText="1"/>
      <protection locked="0"/>
    </xf>
    <xf numFmtId="0" fontId="29" fillId="10" borderId="57" xfId="1" applyFont="1" applyFill="1" applyBorder="1" applyAlignment="1" applyProtection="1">
      <alignment horizontal="center" vertical="center"/>
      <protection locked="0"/>
    </xf>
    <xf numFmtId="0" fontId="29" fillId="10" borderId="58" xfId="1" applyFont="1" applyFill="1" applyBorder="1" applyAlignment="1" applyProtection="1">
      <alignment horizontal="center" vertical="center"/>
      <protection locked="0"/>
    </xf>
    <xf numFmtId="0" fontId="29" fillId="15" borderId="57" xfId="1" applyFont="1" applyFill="1" applyBorder="1" applyAlignment="1" applyProtection="1">
      <alignment horizontal="center" vertical="center" wrapText="1"/>
      <protection locked="0"/>
    </xf>
    <xf numFmtId="0" fontId="29" fillId="15" borderId="58" xfId="1" applyFont="1" applyFill="1" applyBorder="1" applyAlignment="1" applyProtection="1">
      <alignment horizontal="center" vertical="center" wrapText="1"/>
      <protection locked="0"/>
    </xf>
    <xf numFmtId="14" fontId="65" fillId="8" borderId="74" xfId="1" applyNumberFormat="1" applyFont="1" applyFill="1" applyBorder="1" applyAlignment="1" applyProtection="1">
      <alignment horizontal="center" vertical="center"/>
      <protection locked="0"/>
    </xf>
    <xf numFmtId="14" fontId="65" fillId="8" borderId="54" xfId="1" applyNumberFormat="1" applyFont="1" applyFill="1" applyBorder="1" applyAlignment="1" applyProtection="1">
      <alignment horizontal="center" vertical="center"/>
      <protection locked="0"/>
    </xf>
    <xf numFmtId="164" fontId="29" fillId="0" borderId="78" xfId="1" applyNumberFormat="1" applyFont="1" applyBorder="1" applyAlignment="1" applyProtection="1">
      <alignment horizontal="center" vertical="center"/>
      <protection locked="0"/>
    </xf>
    <xf numFmtId="164" fontId="29" fillId="0" borderId="72" xfId="1" applyNumberFormat="1" applyFont="1" applyBorder="1" applyAlignment="1" applyProtection="1">
      <alignment horizontal="center" vertical="center"/>
      <protection locked="0"/>
    </xf>
    <xf numFmtId="0" fontId="29" fillId="0" borderId="22" xfId="1" applyFont="1" applyBorder="1" applyAlignment="1" applyProtection="1">
      <alignment horizontal="center" vertical="center" wrapText="1"/>
      <protection locked="0"/>
    </xf>
    <xf numFmtId="0" fontId="29" fillId="0" borderId="24" xfId="1" applyFont="1" applyBorder="1" applyAlignment="1" applyProtection="1">
      <alignment horizontal="center" vertical="center" wrapText="1"/>
      <protection locked="0"/>
    </xf>
    <xf numFmtId="0" fontId="29" fillId="0" borderId="22" xfId="1" applyFont="1" applyBorder="1" applyAlignment="1" applyProtection="1">
      <alignment horizontal="left" vertical="top"/>
      <protection locked="0"/>
    </xf>
    <xf numFmtId="0" fontId="29" fillId="0" borderId="23" xfId="1" applyFont="1" applyBorder="1" applyAlignment="1" applyProtection="1">
      <alignment horizontal="left" vertical="top"/>
      <protection locked="0"/>
    </xf>
    <xf numFmtId="0" fontId="29" fillId="0" borderId="24" xfId="1" applyFont="1" applyBorder="1" applyAlignment="1" applyProtection="1">
      <alignment horizontal="left" vertical="top"/>
      <protection locked="0"/>
    </xf>
    <xf numFmtId="0" fontId="29" fillId="0" borderId="23" xfId="1" applyFont="1" applyBorder="1" applyAlignment="1" applyProtection="1">
      <alignment horizontal="center" vertical="center" wrapText="1"/>
      <protection locked="0"/>
    </xf>
    <xf numFmtId="14" fontId="65" fillId="8" borderId="30" xfId="1" applyNumberFormat="1" applyFont="1" applyFill="1" applyBorder="1" applyAlignment="1" applyProtection="1">
      <alignment horizontal="center" vertical="center"/>
      <protection locked="0"/>
    </xf>
    <xf numFmtId="14" fontId="65" fillId="8" borderId="32" xfId="1" applyNumberFormat="1" applyFont="1" applyFill="1" applyBorder="1" applyAlignment="1" applyProtection="1">
      <alignment horizontal="center" vertical="center"/>
      <protection locked="0"/>
    </xf>
    <xf numFmtId="0" fontId="1" fillId="0" borderId="101" xfId="1" applyBorder="1" applyAlignment="1" applyProtection="1">
      <alignment horizontal="center"/>
      <protection locked="0"/>
    </xf>
    <xf numFmtId="0" fontId="1" fillId="0" borderId="115" xfId="1" applyBorder="1" applyAlignment="1" applyProtection="1">
      <alignment horizontal="center"/>
      <protection locked="0"/>
    </xf>
    <xf numFmtId="0" fontId="1" fillId="0" borderId="116" xfId="1" applyBorder="1" applyAlignment="1" applyProtection="1">
      <alignment horizontal="center"/>
      <protection locked="0"/>
    </xf>
    <xf numFmtId="0" fontId="1" fillId="0" borderId="18" xfId="1" applyBorder="1" applyAlignment="1" applyProtection="1">
      <alignment horizontal="center"/>
      <protection locked="0"/>
    </xf>
    <xf numFmtId="0" fontId="1" fillId="0" borderId="0" xfId="1" applyAlignment="1" applyProtection="1">
      <alignment horizontal="center"/>
      <protection locked="0"/>
    </xf>
    <xf numFmtId="0" fontId="1" fillId="0" borderId="91" xfId="1" applyBorder="1" applyAlignment="1" applyProtection="1">
      <alignment horizontal="center"/>
      <protection locked="0"/>
    </xf>
    <xf numFmtId="0" fontId="1" fillId="0" borderId="82" xfId="1" applyBorder="1" applyAlignment="1" applyProtection="1">
      <alignment horizontal="center"/>
      <protection locked="0"/>
    </xf>
    <xf numFmtId="0" fontId="1" fillId="0" borderId="84" xfId="1" applyBorder="1" applyAlignment="1" applyProtection="1">
      <alignment horizontal="center"/>
      <protection locked="0"/>
    </xf>
    <xf numFmtId="0" fontId="36" fillId="0" borderId="91" xfId="1" applyFont="1" applyBorder="1" applyAlignment="1">
      <alignment horizontal="right" vertical="center" wrapText="1"/>
    </xf>
    <xf numFmtId="0" fontId="2" fillId="3" borderId="78" xfId="1" applyFont="1" applyFill="1" applyBorder="1" applyAlignment="1">
      <alignment horizontal="center" vertical="center"/>
    </xf>
    <xf numFmtId="0" fontId="7" fillId="2" borderId="3" xfId="1" applyFont="1" applyFill="1" applyBorder="1" applyAlignment="1">
      <alignment horizontal="center" vertical="center" wrapText="1"/>
    </xf>
    <xf numFmtId="0" fontId="8" fillId="0" borderId="3" xfId="1" applyFont="1" applyBorder="1" applyAlignment="1">
      <alignment horizontal="center" vertical="center" wrapText="1"/>
    </xf>
    <xf numFmtId="0" fontId="5" fillId="3" borderId="78" xfId="1" applyFont="1" applyFill="1" applyBorder="1" applyAlignment="1">
      <alignment horizontal="center" vertical="center" wrapText="1"/>
    </xf>
    <xf numFmtId="14" fontId="2" fillId="0" borderId="78" xfId="1" applyNumberFormat="1" applyFont="1" applyBorder="1" applyAlignment="1" applyProtection="1">
      <alignment horizontal="center" vertical="center"/>
      <protection locked="0"/>
    </xf>
    <xf numFmtId="0" fontId="2" fillId="0" borderId="78" xfId="1" applyFont="1" applyBorder="1" applyAlignment="1" applyProtection="1">
      <alignment horizontal="center" vertical="center"/>
      <protection locked="0"/>
    </xf>
    <xf numFmtId="0" fontId="46" fillId="0" borderId="3" xfId="0" applyFont="1" applyBorder="1" applyAlignment="1" applyProtection="1">
      <alignment horizontal="left" vertical="center" wrapText="1"/>
      <protection hidden="1"/>
    </xf>
    <xf numFmtId="0" fontId="46" fillId="0" borderId="4" xfId="0" applyFont="1" applyBorder="1" applyAlignment="1" applyProtection="1">
      <alignment horizontal="left" vertical="center" wrapText="1"/>
      <protection hidden="1"/>
    </xf>
    <xf numFmtId="0" fontId="46" fillId="0" borderId="5" xfId="0" applyFont="1" applyBorder="1" applyAlignment="1" applyProtection="1">
      <alignment horizontal="left" vertical="center" wrapText="1"/>
      <protection hidden="1"/>
    </xf>
    <xf numFmtId="0" fontId="46" fillId="0" borderId="11" xfId="0" applyFont="1" applyBorder="1" applyAlignment="1" applyProtection="1">
      <alignment horizontal="left" vertical="center" wrapText="1"/>
      <protection hidden="1"/>
    </xf>
    <xf numFmtId="0" fontId="46" fillId="0" borderId="12" xfId="0" applyFont="1" applyBorder="1" applyAlignment="1" applyProtection="1">
      <alignment horizontal="left" vertical="center" wrapText="1"/>
      <protection hidden="1"/>
    </xf>
    <xf numFmtId="0" fontId="46" fillId="0" borderId="13" xfId="0" applyFont="1" applyBorder="1" applyAlignment="1" applyProtection="1">
      <alignment horizontal="left" vertical="center" wrapText="1"/>
      <protection hidden="1"/>
    </xf>
    <xf numFmtId="0" fontId="116" fillId="0" borderId="0" xfId="8" applyFont="1" applyAlignment="1">
      <alignment horizontal="left" vertical="center"/>
    </xf>
    <xf numFmtId="0" fontId="116" fillId="0" borderId="0" xfId="27" applyFont="1" applyFill="1" applyBorder="1" applyAlignment="1">
      <alignment horizontal="left" vertical="center"/>
    </xf>
    <xf numFmtId="0" fontId="52" fillId="10" borderId="22" xfId="6" applyFont="1" applyFill="1" applyBorder="1" applyAlignment="1">
      <alignment horizontal="center" vertical="center" wrapText="1"/>
    </xf>
    <xf numFmtId="0" fontId="52" fillId="10" borderId="23" xfId="6" applyFont="1" applyFill="1" applyBorder="1" applyAlignment="1">
      <alignment horizontal="center" vertical="center"/>
    </xf>
    <xf numFmtId="0" fontId="52" fillId="10" borderId="24" xfId="6" applyFont="1" applyFill="1" applyBorder="1" applyAlignment="1">
      <alignment horizontal="center" vertical="center"/>
    </xf>
    <xf numFmtId="0" fontId="36" fillId="5" borderId="78" xfId="0" applyFont="1" applyFill="1" applyBorder="1" applyAlignment="1" applyProtection="1">
      <alignment horizontal="center" vertical="center" wrapText="1"/>
      <protection locked="0"/>
    </xf>
    <xf numFmtId="14" fontId="3" fillId="0" borderId="0" xfId="0" applyNumberFormat="1" applyFont="1" applyAlignment="1" applyProtection="1">
      <alignment horizontal="center" vertical="center" wrapText="1"/>
      <protection locked="0"/>
    </xf>
    <xf numFmtId="0" fontId="26" fillId="0" borderId="22" xfId="8" applyFont="1" applyBorder="1" applyAlignment="1">
      <alignment horizontal="center" vertical="center"/>
    </xf>
    <xf numFmtId="0" fontId="26" fillId="0" borderId="23" xfId="8" applyFont="1" applyBorder="1" applyAlignment="1">
      <alignment horizontal="center" vertical="center"/>
    </xf>
    <xf numFmtId="0" fontId="26" fillId="0" borderId="24" xfId="8" applyFont="1" applyBorder="1" applyAlignment="1">
      <alignment horizontal="center" vertical="center"/>
    </xf>
    <xf numFmtId="0" fontId="36" fillId="5" borderId="18" xfId="0"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wrapText="1"/>
      <protection locked="0"/>
    </xf>
    <xf numFmtId="0" fontId="75" fillId="3" borderId="22" xfId="12" applyFont="1" applyFill="1" applyBorder="1" applyAlignment="1" applyProtection="1">
      <alignment horizontal="center" vertical="center" wrapText="1"/>
      <protection hidden="1"/>
    </xf>
    <xf numFmtId="0" fontId="75" fillId="3" borderId="23" xfId="12" applyFont="1" applyFill="1" applyBorder="1" applyAlignment="1" applyProtection="1">
      <alignment horizontal="center" vertical="center" wrapText="1"/>
      <protection hidden="1"/>
    </xf>
    <xf numFmtId="0" fontId="75" fillId="3" borderId="24" xfId="12" applyFont="1" applyFill="1" applyBorder="1" applyAlignment="1" applyProtection="1">
      <alignment horizontal="center" vertical="center" wrapText="1"/>
      <protection hidden="1"/>
    </xf>
    <xf numFmtId="0" fontId="2" fillId="8" borderId="3" xfId="1" applyFont="1" applyFill="1" applyBorder="1" applyAlignment="1">
      <alignment horizontal="right" vertical="center"/>
    </xf>
    <xf numFmtId="0" fontId="2" fillId="8" borderId="4" xfId="1" applyFont="1" applyFill="1" applyBorder="1" applyAlignment="1">
      <alignment horizontal="right" vertical="center"/>
    </xf>
    <xf numFmtId="0" fontId="2" fillId="8" borderId="9" xfId="12" applyFont="1" applyFill="1" applyBorder="1" applyAlignment="1" applyProtection="1">
      <alignment horizontal="right" vertical="center" wrapText="1"/>
      <protection hidden="1"/>
    </xf>
    <xf numFmtId="0" fontId="2" fillId="8" borderId="0" xfId="12" applyFont="1" applyFill="1" applyAlignment="1" applyProtection="1">
      <alignment horizontal="right" vertical="center" wrapText="1"/>
      <protection hidden="1"/>
    </xf>
    <xf numFmtId="0" fontId="2" fillId="5" borderId="129" xfId="1" applyFont="1" applyFill="1" applyBorder="1" applyAlignment="1">
      <alignment horizontal="center" vertical="center"/>
    </xf>
    <xf numFmtId="0" fontId="2" fillId="0" borderId="129" xfId="1" applyFont="1" applyBorder="1" applyAlignment="1" applyProtection="1">
      <alignment horizontal="center" vertical="center"/>
      <protection locked="0"/>
    </xf>
    <xf numFmtId="0" fontId="7" fillId="0" borderId="0" xfId="12" applyFont="1" applyAlignment="1" applyProtection="1">
      <alignment horizontal="center" vertical="center" wrapText="1"/>
      <protection hidden="1"/>
    </xf>
    <xf numFmtId="0" fontId="2" fillId="5" borderId="2" xfId="1" applyFont="1" applyFill="1" applyBorder="1" applyAlignment="1">
      <alignment horizontal="center" vertical="center"/>
    </xf>
    <xf numFmtId="0" fontId="2" fillId="0" borderId="9" xfId="12" applyFont="1" applyBorder="1" applyAlignment="1" applyProtection="1">
      <alignment horizontal="right" vertical="center" wrapText="1"/>
      <protection locked="0"/>
    </xf>
    <xf numFmtId="0" fontId="2" fillId="0" borderId="0" xfId="12" applyFont="1" applyAlignment="1" applyProtection="1">
      <alignment horizontal="right" vertical="center" wrapText="1"/>
      <protection locked="0"/>
    </xf>
    <xf numFmtId="0" fontId="2" fillId="8" borderId="9" xfId="12" applyFont="1" applyFill="1" applyBorder="1" applyAlignment="1" applyProtection="1">
      <alignment horizontal="right" vertical="center" wrapText="1"/>
      <protection locked="0"/>
    </xf>
    <xf numFmtId="0" fontId="2" fillId="8" borderId="0" xfId="12" applyFont="1" applyFill="1" applyAlignment="1" applyProtection="1">
      <alignment horizontal="right" vertical="center" wrapText="1"/>
      <protection locked="0"/>
    </xf>
    <xf numFmtId="14" fontId="2" fillId="0" borderId="25" xfId="12" applyNumberFormat="1" applyFont="1" applyBorder="1" applyAlignment="1" applyProtection="1">
      <alignment horizontal="center" vertical="center" wrapText="1"/>
      <protection locked="0"/>
    </xf>
    <xf numFmtId="14" fontId="2" fillId="0" borderId="14" xfId="12" applyNumberFormat="1" applyFont="1" applyBorder="1" applyAlignment="1" applyProtection="1">
      <alignment horizontal="center" vertical="center" wrapText="1"/>
      <protection locked="0"/>
    </xf>
    <xf numFmtId="0" fontId="2" fillId="0" borderId="14" xfId="12" applyFont="1" applyBorder="1" applyAlignment="1" applyProtection="1">
      <alignment horizontal="center" vertical="center" wrapText="1"/>
      <protection locked="0"/>
    </xf>
    <xf numFmtId="0" fontId="2" fillId="0" borderId="26" xfId="12" applyFont="1" applyBorder="1" applyAlignment="1" applyProtection="1">
      <alignment horizontal="center" vertical="center" wrapText="1"/>
      <protection locked="0"/>
    </xf>
    <xf numFmtId="0" fontId="2" fillId="0" borderId="3" xfId="12" applyFont="1" applyBorder="1" applyAlignment="1" applyProtection="1">
      <alignment horizontal="center" vertical="center" wrapText="1"/>
      <protection locked="0"/>
    </xf>
    <xf numFmtId="0" fontId="2" fillId="0" borderId="4" xfId="12" applyFont="1" applyBorder="1" applyAlignment="1" applyProtection="1">
      <alignment horizontal="center" vertical="center" wrapText="1"/>
      <protection locked="0"/>
    </xf>
    <xf numFmtId="0" fontId="2" fillId="0" borderId="5" xfId="12" applyFont="1" applyBorder="1" applyAlignment="1" applyProtection="1">
      <alignment horizontal="center" vertical="center" wrapText="1"/>
      <protection locked="0"/>
    </xf>
    <xf numFmtId="0" fontId="2" fillId="8" borderId="11" xfId="12" applyFont="1" applyFill="1" applyBorder="1" applyAlignment="1" applyProtection="1">
      <alignment horizontal="right" vertical="center" wrapText="1"/>
      <protection hidden="1"/>
    </xf>
    <xf numFmtId="0" fontId="2" fillId="8" borderId="12" xfId="12" applyFont="1" applyFill="1" applyBorder="1" applyAlignment="1" applyProtection="1">
      <alignment horizontal="right" vertical="center" wrapText="1"/>
      <protection hidden="1"/>
    </xf>
    <xf numFmtId="0" fontId="72" fillId="5" borderId="3" xfId="0" applyFont="1" applyFill="1" applyBorder="1" applyAlignment="1">
      <alignment horizontal="center" vertical="center" wrapText="1"/>
    </xf>
    <xf numFmtId="0" fontId="72" fillId="5" borderId="5" xfId="0" applyFont="1" applyFill="1" applyBorder="1" applyAlignment="1">
      <alignment horizontal="center" vertical="center" wrapText="1"/>
    </xf>
    <xf numFmtId="0" fontId="72" fillId="5" borderId="11" xfId="0" applyFont="1" applyFill="1" applyBorder="1" applyAlignment="1">
      <alignment horizontal="center" vertical="center" wrapText="1"/>
    </xf>
    <xf numFmtId="0" fontId="72" fillId="5" borderId="13" xfId="0" applyFont="1" applyFill="1" applyBorder="1" applyAlignment="1">
      <alignment horizontal="center" vertical="center" wrapText="1"/>
    </xf>
    <xf numFmtId="0" fontId="36" fillId="0" borderId="0" xfId="0" applyFont="1" applyAlignment="1">
      <alignment horizontal="center" vertical="center" wrapText="1"/>
    </xf>
    <xf numFmtId="0" fontId="36" fillId="0" borderId="0" xfId="0" applyFont="1" applyAlignment="1" applyProtection="1">
      <alignment horizontal="center" vertical="center" wrapText="1"/>
      <protection locked="0"/>
    </xf>
    <xf numFmtId="0" fontId="69" fillId="0" borderId="12" xfId="1" applyFont="1" applyBorder="1" applyAlignment="1">
      <alignment horizontal="center" vertical="center"/>
    </xf>
    <xf numFmtId="0" fontId="69" fillId="0" borderId="13" xfId="1" applyFont="1" applyBorder="1" applyAlignment="1">
      <alignment horizontal="center" vertical="center"/>
    </xf>
    <xf numFmtId="0" fontId="2" fillId="0" borderId="130" xfId="1" applyFont="1" applyBorder="1" applyAlignment="1" applyProtection="1">
      <alignment horizontal="center" vertical="center"/>
      <protection locked="0"/>
    </xf>
    <xf numFmtId="0" fontId="72" fillId="0" borderId="38" xfId="0" applyFont="1" applyBorder="1" applyAlignment="1">
      <alignment horizontal="center" vertical="center" wrapText="1"/>
    </xf>
    <xf numFmtId="0" fontId="72" fillId="0" borderId="40" xfId="0" applyFont="1" applyBorder="1" applyAlignment="1">
      <alignment horizontal="center" vertical="center" wrapText="1"/>
    </xf>
    <xf numFmtId="0" fontId="71" fillId="5" borderId="9" xfId="0" applyFont="1" applyFill="1" applyBorder="1" applyAlignment="1">
      <alignment horizontal="center" vertical="center" textRotation="90" wrapText="1"/>
    </xf>
    <xf numFmtId="0" fontId="71" fillId="5" borderId="11" xfId="0" applyFont="1" applyFill="1" applyBorder="1" applyAlignment="1">
      <alignment horizontal="center" vertical="center" textRotation="90" wrapText="1"/>
    </xf>
    <xf numFmtId="0" fontId="77" fillId="0" borderId="135" xfId="0" applyFont="1" applyBorder="1" applyAlignment="1" applyProtection="1">
      <alignment horizontal="center" vertical="center" wrapText="1"/>
      <protection locked="0"/>
    </xf>
    <xf numFmtId="0" fontId="77" fillId="0" borderId="125" xfId="0" applyFont="1" applyBorder="1" applyAlignment="1" applyProtection="1">
      <alignment horizontal="center" vertical="center" wrapText="1"/>
      <protection locked="0"/>
    </xf>
    <xf numFmtId="0" fontId="29" fillId="0" borderId="0" xfId="12" applyFont="1" applyAlignment="1">
      <alignment horizontal="center" vertical="center" wrapText="1"/>
    </xf>
    <xf numFmtId="0" fontId="29" fillId="0" borderId="10" xfId="12" applyFont="1" applyBorder="1" applyAlignment="1">
      <alignment horizontal="center" vertical="center" wrapText="1"/>
    </xf>
    <xf numFmtId="0" fontId="36" fillId="5" borderId="3" xfId="12" applyFont="1" applyFill="1" applyBorder="1" applyAlignment="1">
      <alignment horizontal="center" vertical="center" wrapText="1"/>
    </xf>
    <xf numFmtId="0" fontId="36" fillId="5" borderId="4" xfId="12" applyFont="1" applyFill="1" applyBorder="1" applyAlignment="1">
      <alignment horizontal="center" vertical="center" wrapText="1"/>
    </xf>
    <xf numFmtId="0" fontId="36" fillId="5" borderId="5" xfId="12" applyFont="1" applyFill="1" applyBorder="1" applyAlignment="1">
      <alignment horizontal="center" vertical="center" wrapText="1"/>
    </xf>
    <xf numFmtId="0" fontId="79" fillId="0" borderId="136" xfId="12" applyFont="1" applyBorder="1" applyAlignment="1" applyProtection="1">
      <alignment horizontal="center" vertical="center"/>
      <protection locked="0"/>
    </xf>
    <xf numFmtId="0" fontId="79" fillId="0" borderId="137" xfId="12" applyFont="1" applyBorder="1" applyAlignment="1" applyProtection="1">
      <alignment horizontal="center" vertical="center"/>
      <protection locked="0"/>
    </xf>
    <xf numFmtId="0" fontId="79" fillId="0" borderId="135" xfId="12" applyFont="1" applyBorder="1" applyAlignment="1" applyProtection="1">
      <alignment horizontal="center" vertical="center"/>
      <protection locked="0"/>
    </xf>
    <xf numFmtId="0" fontId="2" fillId="5" borderId="3" xfId="12" applyFont="1" applyFill="1" applyBorder="1" applyAlignment="1">
      <alignment horizontal="center" vertical="center" wrapText="1"/>
    </xf>
    <xf numFmtId="0" fontId="2" fillId="5" borderId="4" xfId="12" applyFont="1" applyFill="1" applyBorder="1" applyAlignment="1">
      <alignment horizontal="center" vertical="center" wrapText="1"/>
    </xf>
    <xf numFmtId="0" fontId="2" fillId="5" borderId="5" xfId="12" applyFont="1" applyFill="1" applyBorder="1" applyAlignment="1">
      <alignment horizontal="center" vertical="center" wrapText="1"/>
    </xf>
    <xf numFmtId="0" fontId="2" fillId="5" borderId="9" xfId="12" applyFont="1" applyFill="1" applyBorder="1" applyAlignment="1">
      <alignment horizontal="center" vertical="center" wrapText="1"/>
    </xf>
    <xf numFmtId="0" fontId="2" fillId="5" borderId="0" xfId="12" applyFont="1" applyFill="1" applyAlignment="1">
      <alignment horizontal="center" vertical="center" wrapText="1"/>
    </xf>
    <xf numFmtId="0" fontId="2" fillId="5" borderId="10" xfId="12" applyFont="1" applyFill="1" applyBorder="1" applyAlignment="1">
      <alignment horizontal="center" vertical="center" wrapText="1"/>
    </xf>
    <xf numFmtId="0" fontId="2" fillId="5" borderId="11" xfId="12" applyFont="1" applyFill="1" applyBorder="1" applyAlignment="1">
      <alignment horizontal="center" vertical="center" wrapText="1"/>
    </xf>
    <xf numFmtId="0" fontId="2" fillId="5" borderId="12" xfId="12" applyFont="1" applyFill="1" applyBorder="1" applyAlignment="1">
      <alignment horizontal="center" vertical="center" wrapText="1"/>
    </xf>
    <xf numFmtId="0" fontId="2" fillId="5" borderId="13" xfId="12" applyFont="1" applyFill="1" applyBorder="1" applyAlignment="1">
      <alignment horizontal="center" vertical="center" wrapText="1"/>
    </xf>
    <xf numFmtId="0" fontId="2" fillId="0" borderId="3" xfId="12" applyFont="1" applyBorder="1" applyAlignment="1">
      <alignment horizontal="center" vertical="center" wrapText="1"/>
    </xf>
    <xf numFmtId="0" fontId="2" fillId="0" borderId="4" xfId="12" applyFont="1" applyBorder="1" applyAlignment="1">
      <alignment horizontal="center" vertical="center"/>
    </xf>
    <xf numFmtId="0" fontId="2" fillId="0" borderId="5" xfId="12" applyFont="1" applyBorder="1" applyAlignment="1">
      <alignment horizontal="center" vertical="center"/>
    </xf>
    <xf numFmtId="0" fontId="2" fillId="8" borderId="9" xfId="12" applyFont="1" applyFill="1" applyBorder="1" applyAlignment="1" applyProtection="1">
      <alignment horizontal="center" vertical="center" wrapText="1"/>
      <protection locked="0"/>
    </xf>
    <xf numFmtId="0" fontId="2" fillId="8" borderId="0" xfId="12" applyFont="1" applyFill="1" applyAlignment="1" applyProtection="1">
      <alignment horizontal="center" vertical="center" wrapText="1"/>
      <protection locked="0"/>
    </xf>
    <xf numFmtId="0" fontId="2" fillId="8" borderId="91" xfId="12" applyFont="1" applyFill="1" applyBorder="1" applyAlignment="1" applyProtection="1">
      <alignment horizontal="center" vertical="center" wrapText="1"/>
      <protection locked="0"/>
    </xf>
    <xf numFmtId="0" fontId="77" fillId="0" borderId="138" xfId="0" applyFont="1" applyBorder="1" applyAlignment="1" applyProtection="1">
      <alignment horizontal="center" vertical="center" wrapText="1"/>
      <protection locked="0"/>
    </xf>
    <xf numFmtId="0" fontId="77" fillId="0" borderId="131" xfId="0" applyFont="1" applyBorder="1" applyAlignment="1" applyProtection="1">
      <alignment horizontal="center" vertical="center" wrapText="1"/>
      <protection locked="0"/>
    </xf>
    <xf numFmtId="0" fontId="70" fillId="0" borderId="83" xfId="0" applyFont="1" applyBorder="1" applyAlignment="1" applyProtection="1">
      <alignment horizontal="left" vertical="center" wrapText="1"/>
      <protection locked="0"/>
    </xf>
    <xf numFmtId="0" fontId="70" fillId="0" borderId="132" xfId="0" applyFont="1" applyBorder="1" applyAlignment="1" applyProtection="1">
      <alignment horizontal="left" vertical="center" wrapText="1"/>
      <protection locked="0"/>
    </xf>
    <xf numFmtId="0" fontId="47" fillId="0" borderId="137" xfId="0" applyFont="1" applyBorder="1" applyAlignment="1" applyProtection="1">
      <alignment horizontal="left" vertical="center" wrapText="1"/>
      <protection locked="0"/>
    </xf>
    <xf numFmtId="0" fontId="47" fillId="0" borderId="134" xfId="0" applyFont="1" applyBorder="1" applyAlignment="1" applyProtection="1">
      <alignment horizontal="left" vertical="center" wrapText="1"/>
      <protection locked="0"/>
    </xf>
    <xf numFmtId="0" fontId="70" fillId="0" borderId="135" xfId="0" applyFont="1" applyBorder="1" applyAlignment="1" applyProtection="1">
      <alignment horizontal="left" vertical="center" wrapText="1"/>
      <protection locked="0"/>
    </xf>
    <xf numFmtId="0" fontId="70" fillId="0" borderId="129" xfId="0" applyFont="1" applyBorder="1" applyAlignment="1" applyProtection="1">
      <alignment horizontal="left" vertical="center" wrapText="1"/>
      <protection locked="0"/>
    </xf>
    <xf numFmtId="0" fontId="70" fillId="0" borderId="136" xfId="0" applyFont="1" applyBorder="1" applyAlignment="1" applyProtection="1">
      <alignment horizontal="left" vertical="center" wrapText="1"/>
      <protection locked="0"/>
    </xf>
    <xf numFmtId="0" fontId="70" fillId="0" borderId="125" xfId="0" applyFont="1" applyBorder="1" applyAlignment="1" applyProtection="1">
      <alignment horizontal="left" vertical="center" wrapText="1"/>
      <protection locked="0"/>
    </xf>
    <xf numFmtId="0" fontId="2" fillId="0" borderId="11" xfId="12" applyFont="1" applyBorder="1" applyAlignment="1" applyProtection="1">
      <alignment horizontal="center" vertical="center" wrapText="1"/>
      <protection locked="0"/>
    </xf>
    <xf numFmtId="0" fontId="2" fillId="0" borderId="12" xfId="12" applyFont="1" applyBorder="1" applyAlignment="1" applyProtection="1">
      <alignment horizontal="center" vertical="center" wrapText="1"/>
      <protection locked="0"/>
    </xf>
    <xf numFmtId="0" fontId="2" fillId="0" borderId="30" xfId="12" applyFont="1" applyBorder="1" applyAlignment="1" applyProtection="1">
      <alignment horizontal="center" vertical="center" wrapText="1"/>
      <protection locked="0"/>
    </xf>
    <xf numFmtId="0" fontId="2" fillId="0" borderId="31" xfId="12" applyFont="1" applyBorder="1" applyAlignment="1" applyProtection="1">
      <alignment horizontal="center" vertical="center" wrapText="1"/>
      <protection locked="0"/>
    </xf>
    <xf numFmtId="0" fontId="2" fillId="0" borderId="32" xfId="12" applyFont="1" applyBorder="1" applyAlignment="1" applyProtection="1">
      <alignment horizontal="center" vertical="center" wrapText="1"/>
      <protection locked="0"/>
    </xf>
    <xf numFmtId="0" fontId="58" fillId="0" borderId="3" xfId="12" applyFont="1" applyBorder="1" applyAlignment="1" applyProtection="1">
      <alignment horizontal="center" vertical="center" wrapText="1"/>
      <protection locked="0"/>
    </xf>
    <xf numFmtId="0" fontId="58" fillId="0" borderId="4" xfId="12" applyFont="1" applyBorder="1" applyAlignment="1" applyProtection="1">
      <alignment horizontal="center" vertical="center" wrapText="1"/>
      <protection locked="0"/>
    </xf>
    <xf numFmtId="0" fontId="58" fillId="0" borderId="5" xfId="12" applyFont="1" applyBorder="1" applyAlignment="1" applyProtection="1">
      <alignment horizontal="center" vertical="center" wrapText="1"/>
      <protection locked="0"/>
    </xf>
    <xf numFmtId="0" fontId="58" fillId="0" borderId="11" xfId="12" applyFont="1" applyBorder="1" applyAlignment="1" applyProtection="1">
      <alignment horizontal="center" vertical="center" wrapText="1"/>
      <protection locked="0"/>
    </xf>
    <xf numFmtId="0" fontId="58" fillId="0" borderId="12" xfId="12" applyFont="1" applyBorder="1" applyAlignment="1" applyProtection="1">
      <alignment horizontal="center" vertical="center" wrapText="1"/>
      <protection locked="0"/>
    </xf>
    <xf numFmtId="0" fontId="58" fillId="0" borderId="13" xfId="12" applyFont="1" applyBorder="1" applyAlignment="1" applyProtection="1">
      <alignment horizontal="center" vertical="center" wrapText="1"/>
      <protection locked="0"/>
    </xf>
    <xf numFmtId="0" fontId="72" fillId="0" borderId="42" xfId="0" applyFont="1" applyBorder="1" applyAlignment="1">
      <alignment horizontal="center" vertical="center" wrapText="1"/>
    </xf>
    <xf numFmtId="0" fontId="5" fillId="5" borderId="4"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2" fillId="5" borderId="22" xfId="12" applyFont="1" applyFill="1" applyBorder="1" applyAlignment="1">
      <alignment horizontal="center" vertical="center" wrapText="1"/>
    </xf>
    <xf numFmtId="0" fontId="2" fillId="5" borderId="23" xfId="12" applyFont="1" applyFill="1" applyBorder="1" applyAlignment="1">
      <alignment horizontal="center" vertical="center" wrapText="1"/>
    </xf>
    <xf numFmtId="0" fontId="2" fillId="5" borderId="24" xfId="12" applyFont="1" applyFill="1" applyBorder="1" applyAlignment="1">
      <alignment horizontal="center" vertical="center" wrapText="1"/>
    </xf>
    <xf numFmtId="0" fontId="72" fillId="0" borderId="3" xfId="0" applyFont="1" applyBorder="1" applyAlignment="1">
      <alignment horizontal="center" vertical="center" wrapText="1"/>
    </xf>
    <xf numFmtId="0" fontId="72" fillId="0" borderId="9" xfId="0" applyFont="1" applyBorder="1" applyAlignment="1">
      <alignment horizontal="center" vertical="center" wrapText="1"/>
    </xf>
    <xf numFmtId="0" fontId="2" fillId="8" borderId="18" xfId="12" applyFont="1" applyFill="1" applyBorder="1" applyAlignment="1" applyProtection="1">
      <alignment horizontal="right" vertical="center" wrapText="1"/>
      <protection hidden="1"/>
    </xf>
    <xf numFmtId="0" fontId="2" fillId="8" borderId="91" xfId="12" applyFont="1" applyFill="1" applyBorder="1" applyAlignment="1" applyProtection="1">
      <alignment horizontal="right" vertical="center" wrapText="1"/>
      <protection hidden="1"/>
    </xf>
    <xf numFmtId="0" fontId="2" fillId="8" borderId="18" xfId="12" applyFont="1" applyFill="1" applyBorder="1" applyAlignment="1" applyProtection="1">
      <alignment horizontal="center" vertical="center" wrapText="1"/>
      <protection hidden="1"/>
    </xf>
    <xf numFmtId="0" fontId="2" fillId="8" borderId="0" xfId="12" applyFont="1" applyFill="1" applyAlignment="1" applyProtection="1">
      <alignment horizontal="center" vertical="center" wrapText="1"/>
      <protection hidden="1"/>
    </xf>
    <xf numFmtId="0" fontId="2" fillId="8" borderId="91" xfId="12" applyFont="1" applyFill="1" applyBorder="1" applyAlignment="1" applyProtection="1">
      <alignment horizontal="center" vertical="center" wrapText="1"/>
      <protection hidden="1"/>
    </xf>
    <xf numFmtId="0" fontId="2" fillId="8" borderId="45" xfId="1" applyFont="1" applyFill="1" applyBorder="1" applyAlignment="1">
      <alignment horizontal="right" vertical="center" wrapText="1"/>
    </xf>
    <xf numFmtId="0" fontId="2" fillId="8" borderId="4" xfId="1" applyFont="1" applyFill="1" applyBorder="1" applyAlignment="1">
      <alignment horizontal="right" vertical="center" wrapText="1"/>
    </xf>
    <xf numFmtId="0" fontId="2" fillId="5" borderId="2" xfId="12" applyFont="1" applyFill="1" applyBorder="1" applyAlignment="1">
      <alignment horizontal="center" vertical="center"/>
    </xf>
    <xf numFmtId="0" fontId="2" fillId="5" borderId="7" xfId="12" applyFont="1" applyFill="1" applyBorder="1" applyAlignment="1">
      <alignment horizontal="center" vertical="center"/>
    </xf>
    <xf numFmtId="0" fontId="2" fillId="8" borderId="18" xfId="1" applyFont="1" applyFill="1" applyBorder="1" applyAlignment="1">
      <alignment horizontal="right" vertical="center"/>
    </xf>
    <xf numFmtId="0" fontId="2" fillId="8" borderId="0" xfId="1" applyFont="1" applyFill="1" applyAlignment="1">
      <alignment horizontal="right" vertical="center"/>
    </xf>
    <xf numFmtId="0" fontId="2" fillId="8" borderId="91" xfId="1" applyFont="1" applyFill="1" applyBorder="1" applyAlignment="1">
      <alignment horizontal="right" vertical="center"/>
    </xf>
    <xf numFmtId="0" fontId="2" fillId="0" borderId="0" xfId="12" applyFont="1" applyAlignment="1" applyProtection="1">
      <alignment horizontal="center" vertical="center" wrapText="1"/>
      <protection locked="0"/>
    </xf>
    <xf numFmtId="0" fontId="47" fillId="0" borderId="139" xfId="0" applyFont="1" applyBorder="1" applyAlignment="1" applyProtection="1">
      <alignment horizontal="left" vertical="center" wrapText="1"/>
      <protection locked="0"/>
    </xf>
    <xf numFmtId="0" fontId="47" fillId="0" borderId="140" xfId="0" applyFont="1" applyBorder="1" applyAlignment="1" applyProtection="1">
      <alignment horizontal="left" vertical="center" wrapText="1"/>
      <protection locked="0"/>
    </xf>
    <xf numFmtId="0" fontId="70" fillId="0" borderId="84" xfId="0" applyFont="1" applyBorder="1" applyAlignment="1" applyProtection="1">
      <alignment horizontal="left" vertical="center" wrapText="1"/>
      <protection locked="0"/>
    </xf>
    <xf numFmtId="0" fontId="70" fillId="0" borderId="79" xfId="0" applyFont="1" applyBorder="1" applyAlignment="1" applyProtection="1">
      <alignment horizontal="left" vertical="center" wrapText="1"/>
      <protection locked="0"/>
    </xf>
    <xf numFmtId="0" fontId="70" fillId="0" borderId="133" xfId="0" applyFont="1" applyBorder="1" applyAlignment="1" applyProtection="1">
      <alignment horizontal="left" vertical="center" wrapText="1"/>
      <protection locked="0"/>
    </xf>
    <xf numFmtId="0" fontId="70" fillId="0" borderId="16" xfId="0" applyFont="1" applyBorder="1" applyAlignment="1" applyProtection="1">
      <alignment horizontal="left" vertical="center" wrapText="1"/>
      <protection locked="0"/>
    </xf>
    <xf numFmtId="0" fontId="78" fillId="0" borderId="135" xfId="0" applyFont="1" applyBorder="1" applyAlignment="1" applyProtection="1">
      <alignment horizontal="left" vertical="center" wrapText="1"/>
      <protection locked="0"/>
    </xf>
    <xf numFmtId="0" fontId="78" fillId="0" borderId="129" xfId="0" applyFont="1" applyBorder="1" applyAlignment="1" applyProtection="1">
      <alignment horizontal="left" vertical="center" wrapText="1"/>
      <protection locked="0"/>
    </xf>
    <xf numFmtId="0" fontId="78" fillId="0" borderId="136" xfId="0" applyFont="1" applyBorder="1" applyAlignment="1" applyProtection="1">
      <alignment horizontal="left" vertical="center" wrapText="1"/>
      <protection locked="0"/>
    </xf>
    <xf numFmtId="0" fontId="78" fillId="0" borderId="125" xfId="0" applyFont="1" applyBorder="1" applyAlignment="1" applyProtection="1">
      <alignment horizontal="left" vertical="center" wrapText="1"/>
      <protection locked="0"/>
    </xf>
    <xf numFmtId="0" fontId="69" fillId="0" borderId="3" xfId="12" applyFont="1" applyBorder="1" applyAlignment="1" applyProtection="1">
      <alignment horizontal="left" vertical="top" wrapText="1"/>
      <protection locked="0"/>
    </xf>
    <xf numFmtId="0" fontId="69" fillId="0" borderId="4" xfId="12" applyFont="1" applyBorder="1" applyAlignment="1" applyProtection="1">
      <alignment horizontal="left" vertical="top" wrapText="1"/>
      <protection locked="0"/>
    </xf>
    <xf numFmtId="0" fontId="69" fillId="0" borderId="5" xfId="12" applyFont="1" applyBorder="1" applyAlignment="1" applyProtection="1">
      <alignment horizontal="left" vertical="top" wrapText="1"/>
      <protection locked="0"/>
    </xf>
    <xf numFmtId="0" fontId="69" fillId="0" borderId="9" xfId="12" applyFont="1" applyBorder="1" applyAlignment="1" applyProtection="1">
      <alignment horizontal="left" vertical="top" wrapText="1"/>
      <protection locked="0"/>
    </xf>
    <xf numFmtId="0" fontId="69" fillId="0" borderId="0" xfId="12" applyFont="1" applyAlignment="1" applyProtection="1">
      <alignment horizontal="left" vertical="top" wrapText="1"/>
      <protection locked="0"/>
    </xf>
    <xf numFmtId="0" fontId="69" fillId="0" borderId="10" xfId="12" applyFont="1" applyBorder="1" applyAlignment="1" applyProtection="1">
      <alignment horizontal="left" vertical="top" wrapText="1"/>
      <protection locked="0"/>
    </xf>
    <xf numFmtId="0" fontId="69" fillId="0" borderId="11" xfId="12" applyFont="1" applyBorder="1" applyAlignment="1" applyProtection="1">
      <alignment horizontal="left" vertical="top" wrapText="1"/>
      <protection locked="0"/>
    </xf>
    <xf numFmtId="0" fontId="69" fillId="0" borderId="12" xfId="12" applyFont="1" applyBorder="1" applyAlignment="1" applyProtection="1">
      <alignment horizontal="left" vertical="top" wrapText="1"/>
      <protection locked="0"/>
    </xf>
    <xf numFmtId="0" fontId="69" fillId="0" borderId="13" xfId="12" applyFont="1" applyBorder="1" applyAlignment="1" applyProtection="1">
      <alignment horizontal="left" vertical="top" wrapText="1"/>
      <protection locked="0"/>
    </xf>
    <xf numFmtId="0" fontId="77" fillId="0" borderId="84"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14" fontId="79" fillId="0" borderId="136" xfId="12" applyNumberFormat="1" applyFont="1" applyBorder="1" applyAlignment="1" applyProtection="1">
      <alignment horizontal="center" vertical="center"/>
      <protection locked="0"/>
    </xf>
    <xf numFmtId="0" fontId="1" fillId="0" borderId="3" xfId="1" applyBorder="1" applyAlignment="1" applyProtection="1">
      <alignment horizontal="center"/>
      <protection locked="0"/>
    </xf>
    <xf numFmtId="0" fontId="1" fillId="0" borderId="5" xfId="1" applyBorder="1" applyAlignment="1" applyProtection="1">
      <alignment horizontal="center"/>
      <protection locked="0"/>
    </xf>
    <xf numFmtId="0" fontId="1" fillId="0" borderId="9" xfId="1" applyBorder="1" applyAlignment="1" applyProtection="1">
      <alignment horizontal="center"/>
      <protection locked="0"/>
    </xf>
    <xf numFmtId="0" fontId="1" fillId="0" borderId="10" xfId="1" applyBorder="1" applyAlignment="1" applyProtection="1">
      <alignment horizontal="center"/>
      <protection locked="0"/>
    </xf>
    <xf numFmtId="0" fontId="1" fillId="0" borderId="11" xfId="1" applyBorder="1" applyAlignment="1" applyProtection="1">
      <alignment horizontal="center"/>
      <protection locked="0"/>
    </xf>
    <xf numFmtId="0" fontId="1" fillId="0" borderId="13" xfId="1" applyBorder="1" applyAlignment="1" applyProtection="1">
      <alignment horizontal="center"/>
      <protection locked="0"/>
    </xf>
    <xf numFmtId="0" fontId="36" fillId="0" borderId="91" xfId="1" applyFont="1" applyBorder="1" applyAlignment="1">
      <alignment horizontal="center" vertical="center"/>
    </xf>
    <xf numFmtId="14" fontId="2" fillId="0" borderId="129" xfId="1" applyNumberFormat="1" applyFont="1" applyBorder="1" applyAlignment="1" applyProtection="1">
      <alignment horizontal="center" vertical="center"/>
      <protection locked="0"/>
    </xf>
    <xf numFmtId="0" fontId="2" fillId="3" borderId="129" xfId="1" applyFont="1" applyFill="1" applyBorder="1" applyAlignment="1">
      <alignment horizontal="center" vertical="center"/>
    </xf>
    <xf numFmtId="0" fontId="5" fillId="3" borderId="129" xfId="1" applyFont="1" applyFill="1" applyBorder="1" applyAlignment="1">
      <alignment horizontal="center" vertical="center" wrapText="1"/>
    </xf>
    <xf numFmtId="0" fontId="58" fillId="8" borderId="22" xfId="0" applyFont="1" applyFill="1" applyBorder="1" applyAlignment="1">
      <alignment horizontal="center" vertical="center" wrapText="1"/>
    </xf>
    <xf numFmtId="0" fontId="58" fillId="8" borderId="23" xfId="0" applyFont="1" applyFill="1" applyBorder="1" applyAlignment="1">
      <alignment horizontal="center" vertical="center" wrapText="1"/>
    </xf>
    <xf numFmtId="0" fontId="58" fillId="8" borderId="24" xfId="0" applyFont="1" applyFill="1" applyBorder="1" applyAlignment="1">
      <alignment horizontal="center" vertical="center" wrapText="1"/>
    </xf>
    <xf numFmtId="0" fontId="2" fillId="8" borderId="3" xfId="0" applyFont="1" applyFill="1" applyBorder="1" applyAlignment="1" applyProtection="1">
      <alignment horizontal="center" vertical="top" wrapText="1"/>
      <protection locked="0"/>
    </xf>
    <xf numFmtId="0" fontId="2" fillId="8" borderId="4" xfId="0" applyFont="1" applyFill="1" applyBorder="1" applyAlignment="1" applyProtection="1">
      <alignment horizontal="center" vertical="top" wrapText="1"/>
      <protection locked="0"/>
    </xf>
    <xf numFmtId="0" fontId="2" fillId="8" borderId="5" xfId="0" applyFont="1" applyFill="1" applyBorder="1" applyAlignment="1" applyProtection="1">
      <alignment horizontal="center" vertical="top" wrapText="1"/>
      <protection locked="0"/>
    </xf>
    <xf numFmtId="0" fontId="2" fillId="8" borderId="9" xfId="0" applyFont="1" applyFill="1" applyBorder="1" applyAlignment="1" applyProtection="1">
      <alignment horizontal="center" vertical="top" wrapText="1"/>
      <protection locked="0"/>
    </xf>
    <xf numFmtId="0" fontId="2" fillId="8" borderId="0" xfId="0" applyFont="1" applyFill="1" applyAlignment="1" applyProtection="1">
      <alignment horizontal="center" vertical="top" wrapText="1"/>
      <protection locked="0"/>
    </xf>
    <xf numFmtId="0" fontId="2" fillId="8" borderId="10" xfId="0" applyFont="1" applyFill="1" applyBorder="1" applyAlignment="1" applyProtection="1">
      <alignment horizontal="center" vertical="top" wrapText="1"/>
      <protection locked="0"/>
    </xf>
    <xf numFmtId="0" fontId="2" fillId="8" borderId="11" xfId="0" applyFont="1" applyFill="1" applyBorder="1" applyAlignment="1" applyProtection="1">
      <alignment horizontal="center" vertical="top" wrapText="1"/>
      <protection locked="0"/>
    </xf>
    <xf numFmtId="0" fontId="2" fillId="8" borderId="12" xfId="0" applyFont="1" applyFill="1" applyBorder="1" applyAlignment="1" applyProtection="1">
      <alignment horizontal="center" vertical="top" wrapText="1"/>
      <protection locked="0"/>
    </xf>
    <xf numFmtId="0" fontId="2" fillId="8" borderId="13" xfId="0" applyFont="1" applyFill="1" applyBorder="1" applyAlignment="1" applyProtection="1">
      <alignment horizontal="center" vertical="top" wrapText="1"/>
      <protection locked="0"/>
    </xf>
    <xf numFmtId="0" fontId="2" fillId="8" borderId="22" xfId="0" applyFont="1" applyFill="1" applyBorder="1" applyAlignment="1">
      <alignment horizontal="left" vertical="top" wrapText="1"/>
    </xf>
    <xf numFmtId="0" fontId="2" fillId="8" borderId="23" xfId="0" applyFont="1" applyFill="1" applyBorder="1" applyAlignment="1">
      <alignment horizontal="left" vertical="top" wrapText="1"/>
    </xf>
    <xf numFmtId="0" fontId="2" fillId="8" borderId="24" xfId="0" applyFont="1" applyFill="1" applyBorder="1" applyAlignment="1">
      <alignment horizontal="left" vertical="top" wrapText="1"/>
    </xf>
    <xf numFmtId="0" fontId="2" fillId="8" borderId="11"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22" xfId="0" applyFont="1" applyFill="1" applyBorder="1" applyAlignment="1">
      <alignment horizontal="center" vertical="center" wrapText="1"/>
    </xf>
    <xf numFmtId="0" fontId="2" fillId="8" borderId="23" xfId="0" applyFont="1" applyFill="1" applyBorder="1" applyAlignment="1">
      <alignment horizontal="center" vertical="center" wrapText="1"/>
    </xf>
    <xf numFmtId="0" fontId="2" fillId="8" borderId="24" xfId="0" applyFont="1" applyFill="1" applyBorder="1" applyAlignment="1">
      <alignment horizontal="center" vertical="center" wrapText="1"/>
    </xf>
    <xf numFmtId="0" fontId="75" fillId="3" borderId="22" xfId="0" applyFont="1" applyFill="1" applyBorder="1" applyAlignment="1">
      <alignment horizontal="center" vertical="center"/>
    </xf>
    <xf numFmtId="0" fontId="75" fillId="3" borderId="23" xfId="0" applyFont="1" applyFill="1" applyBorder="1" applyAlignment="1">
      <alignment horizontal="center" vertical="center"/>
    </xf>
    <xf numFmtId="0" fontId="75" fillId="3" borderId="24" xfId="0" applyFont="1" applyFill="1" applyBorder="1" applyAlignment="1">
      <alignment horizontal="center" vertical="center"/>
    </xf>
    <xf numFmtId="0" fontId="5" fillId="8" borderId="0" xfId="0" applyFont="1" applyFill="1" applyAlignment="1">
      <alignment horizontal="right" vertical="center" wrapText="1"/>
    </xf>
    <xf numFmtId="0" fontId="5" fillId="8" borderId="0" xfId="0" applyFont="1" applyFill="1" applyAlignment="1">
      <alignment horizontal="right" vertical="center"/>
    </xf>
    <xf numFmtId="0" fontId="5" fillId="8" borderId="91" xfId="0" applyFont="1" applyFill="1" applyBorder="1" applyAlignment="1">
      <alignment horizontal="right" vertical="center"/>
    </xf>
    <xf numFmtId="0" fontId="5" fillId="8" borderId="12" xfId="0" applyFont="1" applyFill="1" applyBorder="1" applyAlignment="1" applyProtection="1">
      <alignment horizontal="right" vertical="center" wrapText="1"/>
      <protection locked="0"/>
    </xf>
    <xf numFmtId="0" fontId="5" fillId="8" borderId="61" xfId="0" applyFont="1" applyFill="1" applyBorder="1" applyAlignment="1" applyProtection="1">
      <alignment horizontal="right" vertical="center" wrapText="1"/>
      <protection locked="0"/>
    </xf>
    <xf numFmtId="0" fontId="5" fillId="8" borderId="0" xfId="0" applyFont="1" applyFill="1" applyAlignment="1" applyProtection="1">
      <alignment horizontal="right" vertical="center" wrapText="1"/>
      <protection locked="0"/>
    </xf>
    <xf numFmtId="0" fontId="5" fillId="8" borderId="91" xfId="0" applyFont="1" applyFill="1" applyBorder="1" applyAlignment="1" applyProtection="1">
      <alignment horizontal="right" vertical="center" wrapText="1"/>
      <protection locked="0"/>
    </xf>
    <xf numFmtId="0" fontId="5" fillId="8" borderId="11" xfId="0" applyFont="1" applyFill="1" applyBorder="1" applyAlignment="1">
      <alignment horizontal="right" vertical="center" wrapText="1"/>
    </xf>
    <xf numFmtId="0" fontId="5" fillId="8" borderId="12" xfId="0" applyFont="1" applyFill="1" applyBorder="1" applyAlignment="1">
      <alignment horizontal="right" vertical="center" wrapText="1"/>
    </xf>
    <xf numFmtId="0" fontId="5" fillId="8" borderId="12" xfId="0" applyFont="1" applyFill="1" applyBorder="1" applyAlignment="1">
      <alignment horizontal="right" vertical="center"/>
    </xf>
    <xf numFmtId="0" fontId="5" fillId="8" borderId="61" xfId="0" applyFont="1" applyFill="1" applyBorder="1" applyAlignment="1">
      <alignment horizontal="right" vertical="center"/>
    </xf>
    <xf numFmtId="0" fontId="5" fillId="8" borderId="9" xfId="0" applyFont="1" applyFill="1" applyBorder="1" applyAlignment="1">
      <alignment horizontal="right" vertical="center" wrapText="1"/>
    </xf>
    <xf numFmtId="0" fontId="65" fillId="8" borderId="22" xfId="0" applyFont="1" applyFill="1" applyBorder="1" applyAlignment="1">
      <alignment horizontal="center" vertical="center" wrapText="1"/>
    </xf>
    <xf numFmtId="0" fontId="65" fillId="8" borderId="23" xfId="0" applyFont="1" applyFill="1" applyBorder="1" applyAlignment="1">
      <alignment horizontal="center" vertical="center" wrapText="1"/>
    </xf>
    <xf numFmtId="0" fontId="65" fillId="8" borderId="11" xfId="0" applyFont="1" applyFill="1" applyBorder="1" applyAlignment="1">
      <alignment horizontal="center" vertical="center" wrapText="1"/>
    </xf>
    <xf numFmtId="0" fontId="65" fillId="8" borderId="13" xfId="0" applyFont="1" applyFill="1" applyBorder="1" applyAlignment="1">
      <alignment horizontal="center" vertical="center" wrapText="1"/>
    </xf>
    <xf numFmtId="0" fontId="65" fillId="8" borderId="24" xfId="0" applyFont="1" applyFill="1" applyBorder="1" applyAlignment="1">
      <alignment horizontal="center" vertical="center" wrapText="1"/>
    </xf>
    <xf numFmtId="0" fontId="2" fillId="5" borderId="129" xfId="0" applyFont="1" applyFill="1" applyBorder="1" applyAlignment="1">
      <alignment horizontal="center" vertical="center"/>
    </xf>
    <xf numFmtId="0" fontId="2" fillId="5" borderId="129" xfId="0" applyFont="1" applyFill="1" applyBorder="1" applyAlignment="1">
      <alignment horizontal="center" vertical="center" wrapText="1"/>
    </xf>
    <xf numFmtId="0" fontId="2" fillId="0" borderId="129" xfId="0" applyFont="1" applyBorder="1" applyAlignment="1" applyProtection="1">
      <alignment horizontal="center" vertical="center"/>
      <protection locked="0"/>
    </xf>
    <xf numFmtId="0" fontId="86" fillId="0" borderId="130" xfId="0" applyFont="1" applyBorder="1" applyAlignment="1" applyProtection="1">
      <alignment horizontal="center" vertical="center"/>
      <protection locked="0"/>
    </xf>
    <xf numFmtId="0" fontId="2" fillId="8" borderId="3" xfId="0" applyFont="1" applyFill="1" applyBorder="1" applyAlignment="1">
      <alignment horizontal="center" vertical="top" wrapText="1"/>
    </xf>
    <xf numFmtId="0" fontId="2" fillId="8" borderId="4" xfId="0" applyFont="1" applyFill="1" applyBorder="1" applyAlignment="1">
      <alignment horizontal="center" vertical="top" wrapText="1"/>
    </xf>
    <xf numFmtId="0" fontId="2" fillId="8" borderId="5" xfId="0" applyFont="1" applyFill="1" applyBorder="1" applyAlignment="1">
      <alignment horizontal="center" vertical="top" wrapText="1"/>
    </xf>
    <xf numFmtId="0" fontId="2" fillId="8" borderId="9" xfId="0" applyFont="1" applyFill="1" applyBorder="1" applyAlignment="1">
      <alignment horizontal="center" vertical="top" wrapText="1"/>
    </xf>
    <xf numFmtId="0" fontId="2" fillId="8" borderId="0" xfId="0" applyFont="1" applyFill="1" applyAlignment="1">
      <alignment horizontal="center" vertical="top" wrapText="1"/>
    </xf>
    <xf numFmtId="0" fontId="2" fillId="8" borderId="10" xfId="0" applyFont="1" applyFill="1" applyBorder="1" applyAlignment="1">
      <alignment horizontal="center" vertical="top" wrapText="1"/>
    </xf>
    <xf numFmtId="0" fontId="2" fillId="8" borderId="11" xfId="0" applyFont="1" applyFill="1" applyBorder="1" applyAlignment="1">
      <alignment horizontal="center" vertical="top" wrapText="1"/>
    </xf>
    <xf numFmtId="0" fontId="2" fillId="8" borderId="12" xfId="0" applyFont="1" applyFill="1" applyBorder="1" applyAlignment="1">
      <alignment horizontal="center" vertical="top" wrapText="1"/>
    </xf>
    <xf numFmtId="0" fontId="2" fillId="8" borderId="13" xfId="0" applyFont="1" applyFill="1" applyBorder="1" applyAlignment="1">
      <alignment horizontal="center" vertical="top" wrapText="1"/>
    </xf>
    <xf numFmtId="0" fontId="65" fillId="8" borderId="12" xfId="0" applyFont="1" applyFill="1" applyBorder="1" applyAlignment="1">
      <alignment horizontal="center" vertical="center" wrapText="1"/>
    </xf>
    <xf numFmtId="0" fontId="86" fillId="5" borderId="129" xfId="0" applyFont="1" applyFill="1" applyBorder="1" applyAlignment="1">
      <alignment horizontal="center" vertical="center"/>
    </xf>
    <xf numFmtId="0" fontId="2" fillId="5" borderId="130" xfId="0" applyFont="1" applyFill="1" applyBorder="1" applyAlignment="1">
      <alignment horizontal="center" vertical="center" wrapText="1"/>
    </xf>
    <xf numFmtId="1" fontId="2" fillId="0" borderId="129" xfId="0" applyNumberFormat="1" applyFont="1" applyBorder="1" applyAlignment="1" applyProtection="1">
      <alignment horizontal="center" vertical="center" wrapText="1"/>
      <protection locked="0"/>
    </xf>
    <xf numFmtId="0" fontId="2" fillId="0" borderId="129" xfId="0" applyFont="1" applyBorder="1" applyAlignment="1" applyProtection="1">
      <alignment horizontal="center" vertical="center" wrapText="1"/>
      <protection locked="0"/>
    </xf>
    <xf numFmtId="14" fontId="2" fillId="0" borderId="129" xfId="0" applyNumberFormat="1" applyFont="1" applyBorder="1" applyAlignment="1" applyProtection="1">
      <alignment horizontal="center" vertical="center" wrapText="1"/>
      <protection locked="0"/>
    </xf>
    <xf numFmtId="14" fontId="65" fillId="8" borderId="22" xfId="0" applyNumberFormat="1" applyFont="1" applyFill="1" applyBorder="1" applyAlignment="1">
      <alignment horizontal="center" vertical="center" wrapText="1"/>
    </xf>
    <xf numFmtId="0" fontId="86" fillId="0" borderId="22" xfId="0" applyFont="1" applyBorder="1" applyAlignment="1" applyProtection="1">
      <alignment horizontal="center" vertical="center"/>
      <protection locked="0"/>
    </xf>
    <xf numFmtId="0" fontId="86" fillId="0" borderId="23" xfId="0" applyFont="1" applyBorder="1" applyAlignment="1" applyProtection="1">
      <alignment horizontal="center" vertical="center"/>
      <protection locked="0"/>
    </xf>
    <xf numFmtId="0" fontId="86" fillId="0" borderId="24" xfId="0" applyFont="1" applyBorder="1" applyAlignment="1" applyProtection="1">
      <alignment horizontal="center" vertical="center"/>
      <protection locked="0"/>
    </xf>
    <xf numFmtId="0" fontId="69" fillId="0" borderId="129" xfId="1" applyFont="1" applyBorder="1" applyAlignment="1" applyProtection="1">
      <alignment horizontal="center" vertical="center"/>
      <protection locked="0"/>
    </xf>
    <xf numFmtId="0" fontId="69" fillId="0" borderId="125" xfId="1" applyFont="1" applyBorder="1" applyAlignment="1" applyProtection="1">
      <alignment horizontal="center" vertical="center"/>
      <protection locked="0"/>
    </xf>
    <xf numFmtId="14" fontId="69" fillId="0" borderId="141" xfId="1" applyNumberFormat="1" applyFont="1" applyBorder="1" applyAlignment="1" applyProtection="1">
      <alignment horizontal="center" vertical="center"/>
      <protection locked="0"/>
    </xf>
    <xf numFmtId="0" fontId="69" fillId="0" borderId="143" xfId="1" applyFont="1" applyBorder="1" applyAlignment="1" applyProtection="1">
      <alignment horizontal="center" vertical="center"/>
      <protection locked="0"/>
    </xf>
    <xf numFmtId="0" fontId="69" fillId="0" borderId="133" xfId="1" applyFont="1" applyBorder="1" applyAlignment="1" applyProtection="1">
      <alignment horizontal="center" vertical="center"/>
      <protection locked="0"/>
    </xf>
    <xf numFmtId="0" fontId="69" fillId="0" borderId="132" xfId="1" applyFont="1" applyBorder="1" applyAlignment="1" applyProtection="1">
      <alignment horizontal="center" vertical="center"/>
      <protection locked="0"/>
    </xf>
    <xf numFmtId="0" fontId="69" fillId="0" borderId="0" xfId="1" applyFont="1" applyAlignment="1" applyProtection="1">
      <alignment horizontal="center" vertical="center" wrapText="1"/>
      <protection locked="0"/>
    </xf>
    <xf numFmtId="0" fontId="69" fillId="0" borderId="91" xfId="1" applyFont="1" applyBorder="1" applyAlignment="1" applyProtection="1">
      <alignment horizontal="center" vertical="center" wrapText="1"/>
      <protection locked="0"/>
    </xf>
    <xf numFmtId="0" fontId="69" fillId="0" borderId="141" xfId="1" applyFont="1" applyBorder="1" applyAlignment="1" applyProtection="1">
      <alignment horizontal="center" vertical="center"/>
      <protection locked="0"/>
    </xf>
    <xf numFmtId="0" fontId="69" fillId="0" borderId="18" xfId="1" applyFont="1" applyBorder="1" applyAlignment="1" applyProtection="1">
      <alignment horizontal="center" vertical="center"/>
      <protection locked="0"/>
    </xf>
    <xf numFmtId="0" fontId="69" fillId="0" borderId="10" xfId="1" applyFont="1" applyBorder="1" applyAlignment="1" applyProtection="1">
      <alignment horizontal="center" vertical="center"/>
      <protection locked="0"/>
    </xf>
    <xf numFmtId="0" fontId="69" fillId="8" borderId="0" xfId="1" applyFont="1" applyFill="1" applyAlignment="1" applyProtection="1">
      <alignment horizontal="center" vertical="center" wrapText="1"/>
      <protection locked="0"/>
    </xf>
    <xf numFmtId="0" fontId="69" fillId="8" borderId="91" xfId="1" applyFont="1" applyFill="1" applyBorder="1" applyAlignment="1" applyProtection="1">
      <alignment horizontal="center" vertical="center" wrapText="1"/>
      <protection locked="0"/>
    </xf>
    <xf numFmtId="0" fontId="14" fillId="0" borderId="141" xfId="1" applyFont="1" applyBorder="1" applyAlignment="1" applyProtection="1">
      <alignment horizontal="center" vertical="top" wrapText="1"/>
      <protection locked="0"/>
    </xf>
    <xf numFmtId="0" fontId="14" fillId="0" borderId="142" xfId="1" applyFont="1" applyBorder="1" applyAlignment="1" applyProtection="1">
      <alignment horizontal="center" vertical="top" wrapText="1"/>
      <protection locked="0"/>
    </xf>
    <xf numFmtId="0" fontId="14" fillId="0" borderId="143" xfId="1" applyFont="1" applyBorder="1" applyAlignment="1" applyProtection="1">
      <alignment horizontal="center" vertical="top" wrapText="1"/>
      <protection locked="0"/>
    </xf>
    <xf numFmtId="0" fontId="14" fillId="0" borderId="20" xfId="1" applyFont="1" applyBorder="1" applyAlignment="1" applyProtection="1">
      <alignment horizontal="center" vertical="top" wrapText="1"/>
      <protection locked="0"/>
    </xf>
    <xf numFmtId="0" fontId="14" fillId="0" borderId="12" xfId="1" applyFont="1" applyBorder="1" applyAlignment="1" applyProtection="1">
      <alignment horizontal="center" vertical="top" wrapText="1"/>
      <protection locked="0"/>
    </xf>
    <xf numFmtId="0" fontId="14" fillId="0" borderId="13" xfId="1" applyFont="1" applyBorder="1" applyAlignment="1" applyProtection="1">
      <alignment horizontal="center" vertical="top" wrapText="1"/>
      <protection locked="0"/>
    </xf>
    <xf numFmtId="0" fontId="2" fillId="8" borderId="11" xfId="1" applyFont="1" applyFill="1" applyBorder="1" applyAlignment="1" applyProtection="1">
      <alignment horizontal="right" vertical="center" wrapText="1"/>
      <protection locked="0"/>
    </xf>
    <xf numFmtId="0" fontId="2" fillId="8" borderId="12" xfId="1" applyFont="1" applyFill="1" applyBorder="1" applyAlignment="1" applyProtection="1">
      <alignment horizontal="right" vertical="center" wrapText="1"/>
      <protection locked="0"/>
    </xf>
    <xf numFmtId="0" fontId="2" fillId="8" borderId="61" xfId="1" applyFont="1" applyFill="1" applyBorder="1" applyAlignment="1" applyProtection="1">
      <alignment horizontal="right" vertical="center" wrapText="1"/>
      <protection locked="0"/>
    </xf>
    <xf numFmtId="0" fontId="14" fillId="0" borderId="19" xfId="1" applyFont="1" applyBorder="1" applyAlignment="1">
      <alignment horizontal="left" vertical="top" wrapText="1"/>
    </xf>
    <xf numFmtId="0" fontId="14" fillId="0" borderId="83" xfId="1" applyFont="1" applyBorder="1" applyAlignment="1">
      <alignment horizontal="left" vertical="top" wrapText="1"/>
    </xf>
    <xf numFmtId="0" fontId="14" fillId="0" borderId="132" xfId="1" applyFont="1" applyBorder="1" applyAlignment="1">
      <alignment horizontal="left" vertical="top" wrapText="1"/>
    </xf>
    <xf numFmtId="0" fontId="14" fillId="0" borderId="124" xfId="1" applyFont="1" applyBorder="1" applyAlignment="1">
      <alignment horizontal="left" vertical="center" wrapText="1"/>
    </xf>
    <xf numFmtId="0" fontId="14" fillId="0" borderId="137" xfId="1" applyFont="1" applyBorder="1" applyAlignment="1">
      <alignment horizontal="left" vertical="center" wrapText="1"/>
    </xf>
    <xf numFmtId="0" fontId="14" fillId="0" borderId="134" xfId="1" applyFont="1" applyBorder="1" applyAlignment="1">
      <alignment horizontal="left" vertical="center" wrapText="1"/>
    </xf>
    <xf numFmtId="0" fontId="14" fillId="0" borderId="37" xfId="1" applyFont="1" applyBorder="1" applyAlignment="1" applyProtection="1">
      <alignment horizontal="left" vertical="center" wrapText="1"/>
      <protection locked="0"/>
    </xf>
    <xf numFmtId="0" fontId="14" fillId="0" borderId="139" xfId="1" applyFont="1" applyBorder="1" applyAlignment="1" applyProtection="1">
      <alignment horizontal="left" vertical="center" wrapText="1"/>
      <protection locked="0"/>
    </xf>
    <xf numFmtId="0" fontId="14" fillId="0" borderId="140" xfId="1" applyFont="1" applyBorder="1" applyAlignment="1" applyProtection="1">
      <alignment horizontal="left" vertical="center" wrapText="1"/>
      <protection locked="0"/>
    </xf>
    <xf numFmtId="0" fontId="14" fillId="0" borderId="19" xfId="1" applyFont="1" applyBorder="1" applyAlignment="1">
      <alignment horizontal="left" vertical="center" wrapText="1"/>
    </xf>
    <xf numFmtId="0" fontId="14" fillId="0" borderId="132" xfId="1" applyFont="1" applyBorder="1" applyAlignment="1">
      <alignment horizontal="left" vertical="center" wrapText="1"/>
    </xf>
    <xf numFmtId="0" fontId="5" fillId="8" borderId="0" xfId="1" applyFont="1" applyFill="1" applyAlignment="1" applyProtection="1">
      <alignment horizontal="left" vertical="center" wrapText="1"/>
      <protection locked="0"/>
    </xf>
    <xf numFmtId="0" fontId="5" fillId="8" borderId="0" xfId="1" applyFont="1" applyFill="1" applyAlignment="1" applyProtection="1">
      <alignment horizontal="left" vertical="center"/>
      <protection locked="0"/>
    </xf>
    <xf numFmtId="0" fontId="5" fillId="8" borderId="12" xfId="1" applyFont="1" applyFill="1" applyBorder="1" applyAlignment="1" applyProtection="1">
      <alignment horizontal="left" vertical="center"/>
      <protection locked="0"/>
    </xf>
    <xf numFmtId="0" fontId="5" fillId="8" borderId="12" xfId="1" applyFont="1" applyFill="1" applyBorder="1" applyAlignment="1" applyProtection="1">
      <alignment horizontal="left" vertical="center" wrapText="1"/>
      <protection locked="0"/>
    </xf>
    <xf numFmtId="0" fontId="5" fillId="8" borderId="10" xfId="1" applyFont="1" applyFill="1" applyBorder="1" applyAlignment="1" applyProtection="1">
      <alignment horizontal="left" vertical="center"/>
      <protection locked="0"/>
    </xf>
    <xf numFmtId="0" fontId="5" fillId="8" borderId="13" xfId="1" applyFont="1" applyFill="1" applyBorder="1" applyAlignment="1" applyProtection="1">
      <alignment horizontal="left" vertical="center"/>
      <protection locked="0"/>
    </xf>
    <xf numFmtId="0" fontId="65" fillId="5" borderId="25" xfId="1" applyFont="1" applyFill="1" applyBorder="1" applyAlignment="1">
      <alignment horizontal="center" vertical="center"/>
    </xf>
    <xf numFmtId="0" fontId="65" fillId="5" borderId="14" xfId="1" applyFont="1" applyFill="1" applyBorder="1" applyAlignment="1">
      <alignment horizontal="center" vertical="center"/>
    </xf>
    <xf numFmtId="0" fontId="65" fillId="5" borderId="20" xfId="1" applyFont="1" applyFill="1" applyBorder="1" applyAlignment="1">
      <alignment horizontal="center" vertical="center"/>
    </xf>
    <xf numFmtId="0" fontId="65" fillId="5" borderId="26" xfId="1" applyFont="1" applyFill="1" applyBorder="1" applyAlignment="1">
      <alignment horizontal="center" vertical="center"/>
    </xf>
    <xf numFmtId="0" fontId="1" fillId="8" borderId="4" xfId="1" applyFill="1" applyBorder="1" applyAlignment="1">
      <alignment horizontal="left" vertical="center" wrapText="1"/>
    </xf>
    <xf numFmtId="0" fontId="1" fillId="8" borderId="4" xfId="1" applyFill="1" applyBorder="1" applyAlignment="1">
      <alignment horizontal="left" vertical="center"/>
    </xf>
    <xf numFmtId="0" fontId="1" fillId="8" borderId="5" xfId="1" applyFill="1" applyBorder="1" applyAlignment="1">
      <alignment horizontal="left" vertical="center"/>
    </xf>
    <xf numFmtId="0" fontId="2" fillId="8" borderId="3" xfId="1" applyFont="1" applyFill="1" applyBorder="1" applyAlignment="1">
      <alignment horizontal="left" vertical="center" wrapText="1"/>
    </xf>
    <xf numFmtId="0" fontId="2" fillId="8" borderId="4" xfId="1" applyFont="1" applyFill="1" applyBorder="1" applyAlignment="1">
      <alignment horizontal="left" vertical="center" wrapText="1"/>
    </xf>
    <xf numFmtId="0" fontId="65" fillId="5" borderId="30" xfId="1" applyFont="1" applyFill="1" applyBorder="1" applyAlignment="1">
      <alignment horizontal="center" vertical="center"/>
    </xf>
    <xf numFmtId="0" fontId="65" fillId="5" borderId="31" xfId="1" applyFont="1" applyFill="1" applyBorder="1" applyAlignment="1">
      <alignment horizontal="center" vertical="center"/>
    </xf>
    <xf numFmtId="0" fontId="65" fillId="5" borderId="28" xfId="1" applyFont="1" applyFill="1" applyBorder="1" applyAlignment="1">
      <alignment horizontal="center" vertical="center"/>
    </xf>
    <xf numFmtId="0" fontId="65" fillId="5" borderId="32" xfId="1" applyFont="1" applyFill="1" applyBorder="1" applyAlignment="1">
      <alignment horizontal="center" vertical="center"/>
    </xf>
    <xf numFmtId="0" fontId="1" fillId="0" borderId="11" xfId="1" applyBorder="1" applyAlignment="1">
      <alignment horizontal="center" vertical="center" wrapText="1"/>
    </xf>
    <xf numFmtId="0" fontId="1" fillId="0" borderId="12" xfId="1" applyBorder="1" applyAlignment="1">
      <alignment horizontal="center" vertical="center" wrapText="1"/>
    </xf>
    <xf numFmtId="0" fontId="1" fillId="0" borderId="13" xfId="1" applyBorder="1" applyAlignment="1">
      <alignment horizontal="center" vertical="center" wrapText="1"/>
    </xf>
    <xf numFmtId="0" fontId="2" fillId="0" borderId="33" xfId="1" applyFont="1" applyBorder="1" applyAlignment="1">
      <alignment horizontal="left" vertical="center" wrapText="1"/>
    </xf>
    <xf numFmtId="0" fontId="2" fillId="0" borderId="17" xfId="1" applyFont="1" applyBorder="1" applyAlignment="1">
      <alignment horizontal="left" vertical="center"/>
    </xf>
    <xf numFmtId="0" fontId="2" fillId="0" borderId="79" xfId="1" applyFont="1" applyBorder="1" applyAlignment="1">
      <alignment horizontal="left" vertical="center"/>
    </xf>
    <xf numFmtId="0" fontId="2" fillId="0" borderId="133" xfId="1" applyFont="1" applyBorder="1" applyAlignment="1">
      <alignment horizontal="left" vertical="center"/>
    </xf>
    <xf numFmtId="0" fontId="2" fillId="0" borderId="29" xfId="1" applyFont="1" applyBorder="1" applyAlignment="1">
      <alignment horizontal="left" vertical="center"/>
    </xf>
    <xf numFmtId="0" fontId="2" fillId="8" borderId="9" xfId="1" applyFont="1" applyFill="1" applyBorder="1" applyAlignment="1">
      <alignment horizontal="right" vertical="center" wrapText="1"/>
    </xf>
    <xf numFmtId="0" fontId="2" fillId="8" borderId="0" xfId="1" applyFont="1" applyFill="1" applyAlignment="1">
      <alignment horizontal="right" vertical="center" wrapText="1"/>
    </xf>
    <xf numFmtId="0" fontId="2" fillId="8" borderId="91" xfId="1" applyFont="1" applyFill="1" applyBorder="1" applyAlignment="1">
      <alignment horizontal="right" vertical="center" wrapText="1"/>
    </xf>
    <xf numFmtId="0" fontId="68" fillId="0" borderId="129" xfId="1" applyFont="1" applyBorder="1" applyAlignment="1" applyProtection="1">
      <alignment horizontal="center" vertical="center"/>
      <protection locked="0"/>
    </xf>
    <xf numFmtId="0" fontId="68" fillId="8" borderId="9" xfId="1" applyFont="1" applyFill="1" applyBorder="1" applyAlignment="1" applyProtection="1">
      <alignment horizontal="center" vertical="center"/>
      <protection locked="0"/>
    </xf>
    <xf numFmtId="0" fontId="68" fillId="8" borderId="0" xfId="1" applyFont="1" applyFill="1" applyAlignment="1" applyProtection="1">
      <alignment horizontal="center" vertical="center"/>
      <protection locked="0"/>
    </xf>
    <xf numFmtId="0" fontId="68" fillId="8" borderId="91" xfId="1" applyFont="1" applyFill="1" applyBorder="1" applyAlignment="1" applyProtection="1">
      <alignment horizontal="center" vertical="center"/>
      <protection locked="0"/>
    </xf>
    <xf numFmtId="0" fontId="1" fillId="0" borderId="129" xfId="1" applyBorder="1" applyAlignment="1" applyProtection="1">
      <alignment horizontal="center" vertical="top"/>
      <protection locked="0"/>
    </xf>
    <xf numFmtId="0" fontId="7" fillId="8" borderId="9" xfId="1" applyFont="1" applyFill="1" applyBorder="1" applyAlignment="1">
      <alignment horizontal="center" vertical="center" wrapText="1"/>
    </xf>
    <xf numFmtId="0" fontId="7" fillId="8" borderId="0" xfId="1" applyFont="1" applyFill="1" applyAlignment="1">
      <alignment horizontal="center" vertical="center" wrapText="1"/>
    </xf>
    <xf numFmtId="0" fontId="68" fillId="8" borderId="9" xfId="1" applyFont="1" applyFill="1" applyBorder="1" applyAlignment="1" applyProtection="1">
      <alignment horizontal="center" vertical="top"/>
      <protection locked="0"/>
    </xf>
    <xf numFmtId="0" fontId="68" fillId="8" borderId="0" xfId="1" applyFont="1" applyFill="1" applyAlignment="1" applyProtection="1">
      <alignment horizontal="center" vertical="top"/>
      <protection locked="0"/>
    </xf>
    <xf numFmtId="0" fontId="68" fillId="8" borderId="91" xfId="1" applyFont="1" applyFill="1" applyBorder="1" applyAlignment="1" applyProtection="1">
      <alignment horizontal="center" vertical="top"/>
      <protection locked="0"/>
    </xf>
    <xf numFmtId="0" fontId="1" fillId="0" borderId="141" xfId="1" applyBorder="1" applyAlignment="1" applyProtection="1">
      <alignment horizontal="center" vertical="top"/>
      <protection locked="0"/>
    </xf>
    <xf numFmtId="0" fontId="1" fillId="0" borderId="142" xfId="1" applyBorder="1" applyAlignment="1" applyProtection="1">
      <alignment horizontal="center" vertical="top"/>
      <protection locked="0"/>
    </xf>
    <xf numFmtId="0" fontId="1" fillId="0" borderId="144" xfId="1" applyBorder="1" applyAlignment="1" applyProtection="1">
      <alignment horizontal="center" vertical="top"/>
      <protection locked="0"/>
    </xf>
    <xf numFmtId="0" fontId="1" fillId="0" borderId="18" xfId="1" applyBorder="1" applyAlignment="1" applyProtection="1">
      <alignment horizontal="center" vertical="top"/>
      <protection locked="0"/>
    </xf>
    <xf numFmtId="0" fontId="1" fillId="0" borderId="0" xfId="1" applyAlignment="1" applyProtection="1">
      <alignment horizontal="center" vertical="top"/>
      <protection locked="0"/>
    </xf>
    <xf numFmtId="0" fontId="1" fillId="0" borderId="91" xfId="1" applyBorder="1" applyAlignment="1" applyProtection="1">
      <alignment horizontal="center" vertical="top"/>
      <protection locked="0"/>
    </xf>
    <xf numFmtId="0" fontId="1" fillId="0" borderId="133" xfId="1" applyBorder="1" applyAlignment="1" applyProtection="1">
      <alignment horizontal="center" vertical="top"/>
      <protection locked="0"/>
    </xf>
    <xf numFmtId="0" fontId="1" fillId="0" borderId="83" xfId="1" applyBorder="1" applyAlignment="1" applyProtection="1">
      <alignment horizontal="center" vertical="top"/>
      <protection locked="0"/>
    </xf>
    <xf numFmtId="0" fontId="1" fillId="0" borderId="84" xfId="1" applyBorder="1" applyAlignment="1" applyProtection="1">
      <alignment horizontal="center" vertical="top"/>
      <protection locked="0"/>
    </xf>
    <xf numFmtId="0" fontId="142" fillId="0" borderId="129" xfId="1" applyFont="1" applyBorder="1" applyAlignment="1" applyProtection="1">
      <alignment horizontal="center" vertical="center" wrapText="1"/>
      <protection locked="0"/>
    </xf>
    <xf numFmtId="0" fontId="7" fillId="8" borderId="91" xfId="1" applyFont="1" applyFill="1" applyBorder="1" applyAlignment="1">
      <alignment horizontal="center" vertical="center" wrapText="1"/>
    </xf>
    <xf numFmtId="0" fontId="1" fillId="0" borderId="12" xfId="1" applyBorder="1" applyAlignment="1">
      <alignment horizontal="center"/>
    </xf>
    <xf numFmtId="0" fontId="1" fillId="0" borderId="13" xfId="1" applyBorder="1" applyAlignment="1">
      <alignment horizontal="center"/>
    </xf>
    <xf numFmtId="0" fontId="65" fillId="5" borderId="22" xfId="1" applyFont="1" applyFill="1" applyBorder="1" applyAlignment="1">
      <alignment horizontal="center" vertical="center"/>
    </xf>
    <xf numFmtId="0" fontId="65" fillId="5" borderId="23" xfId="1" applyFont="1" applyFill="1" applyBorder="1" applyAlignment="1">
      <alignment horizontal="center" vertical="center"/>
    </xf>
    <xf numFmtId="0" fontId="65" fillId="5" borderId="24" xfId="1" applyFont="1" applyFill="1" applyBorder="1" applyAlignment="1">
      <alignment horizontal="center" vertical="center"/>
    </xf>
    <xf numFmtId="0" fontId="139" fillId="0" borderId="136" xfId="25" applyFont="1" applyFill="1" applyBorder="1" applyAlignment="1">
      <alignment horizontal="center" vertical="center"/>
    </xf>
    <xf numFmtId="0" fontId="140" fillId="0" borderId="134" xfId="0" applyFont="1" applyBorder="1" applyAlignment="1">
      <alignment horizontal="center" vertical="center"/>
    </xf>
    <xf numFmtId="0" fontId="69" fillId="0" borderId="25" xfId="1" applyFont="1" applyBorder="1" applyAlignment="1">
      <alignment horizontal="left" vertical="center" wrapText="1"/>
    </xf>
    <xf numFmtId="0" fontId="69" fillId="0" borderId="14" xfId="1" applyFont="1" applyBorder="1" applyAlignment="1">
      <alignment horizontal="left" vertical="center" wrapText="1"/>
    </xf>
    <xf numFmtId="0" fontId="69" fillId="0" borderId="26" xfId="1" applyFont="1" applyBorder="1" applyAlignment="1">
      <alignment horizontal="left" vertical="center" wrapText="1"/>
    </xf>
    <xf numFmtId="0" fontId="65" fillId="5" borderId="22" xfId="1" applyFont="1" applyFill="1" applyBorder="1" applyAlignment="1">
      <alignment horizontal="center" vertical="center" wrapText="1"/>
    </xf>
    <xf numFmtId="0" fontId="65" fillId="5" borderId="23" xfId="1" applyFont="1" applyFill="1" applyBorder="1" applyAlignment="1">
      <alignment horizontal="center" vertical="center" wrapText="1"/>
    </xf>
    <xf numFmtId="0" fontId="65" fillId="5" borderId="24" xfId="1" applyFont="1" applyFill="1" applyBorder="1" applyAlignment="1">
      <alignment horizontal="center" vertical="center" wrapText="1"/>
    </xf>
    <xf numFmtId="0" fontId="7" fillId="8" borderId="9" xfId="1" applyFont="1" applyFill="1" applyBorder="1" applyAlignment="1" applyProtection="1">
      <alignment horizontal="right" vertical="center" wrapText="1"/>
      <protection locked="0"/>
    </xf>
    <xf numFmtId="0" fontId="7" fillId="8" borderId="0" xfId="1" applyFont="1" applyFill="1" applyAlignment="1" applyProtection="1">
      <alignment horizontal="right" vertical="center" wrapText="1"/>
      <protection locked="0"/>
    </xf>
    <xf numFmtId="0" fontId="65" fillId="0" borderId="129" xfId="1" applyFont="1" applyBorder="1" applyAlignment="1" applyProtection="1">
      <alignment horizontal="center" vertical="center"/>
      <protection locked="0"/>
    </xf>
    <xf numFmtId="0" fontId="7" fillId="8" borderId="18" xfId="1" applyFont="1" applyFill="1" applyBorder="1" applyAlignment="1" applyProtection="1">
      <alignment horizontal="right" vertical="center" wrapText="1"/>
      <protection locked="0"/>
    </xf>
    <xf numFmtId="0" fontId="7" fillId="8" borderId="91" xfId="1" applyFont="1" applyFill="1" applyBorder="1" applyAlignment="1" applyProtection="1">
      <alignment horizontal="right" vertical="center" wrapText="1"/>
      <protection locked="0"/>
    </xf>
    <xf numFmtId="0" fontId="4" fillId="0" borderId="129" xfId="1" applyFont="1" applyBorder="1" applyAlignment="1" applyProtection="1">
      <alignment horizontal="center" vertical="center"/>
      <protection locked="0"/>
    </xf>
    <xf numFmtId="14" fontId="4" fillId="0" borderId="129" xfId="1" applyNumberFormat="1" applyFont="1" applyBorder="1" applyAlignment="1" applyProtection="1">
      <alignment horizontal="center" vertical="center"/>
      <protection locked="0"/>
    </xf>
    <xf numFmtId="0" fontId="4" fillId="0" borderId="125" xfId="1" applyFont="1" applyBorder="1" applyAlignment="1" applyProtection="1">
      <alignment horizontal="center" vertical="center"/>
      <protection locked="0"/>
    </xf>
    <xf numFmtId="0" fontId="5" fillId="8" borderId="9" xfId="1" applyFont="1" applyFill="1" applyBorder="1" applyAlignment="1" applyProtection="1">
      <alignment horizontal="right" vertical="center" wrapText="1"/>
      <protection locked="0"/>
    </xf>
    <xf numFmtId="0" fontId="5" fillId="8" borderId="0" xfId="1" applyFont="1" applyFill="1" applyAlignment="1" applyProtection="1">
      <alignment horizontal="right" vertical="center" wrapText="1"/>
      <protection locked="0"/>
    </xf>
    <xf numFmtId="0" fontId="5" fillId="8" borderId="18" xfId="1" applyFont="1" applyFill="1" applyBorder="1" applyAlignment="1" applyProtection="1">
      <alignment horizontal="right" vertical="center" wrapText="1"/>
      <protection locked="0"/>
    </xf>
    <xf numFmtId="0" fontId="5" fillId="8" borderId="91" xfId="1" applyFont="1" applyFill="1" applyBorder="1" applyAlignment="1" applyProtection="1">
      <alignment horizontal="right" vertical="center" wrapText="1"/>
      <protection locked="0"/>
    </xf>
    <xf numFmtId="1" fontId="69" fillId="0" borderId="129" xfId="1" applyNumberFormat="1" applyFont="1" applyBorder="1" applyAlignment="1" applyProtection="1">
      <alignment horizontal="center" vertical="center"/>
      <protection locked="0"/>
    </xf>
    <xf numFmtId="0" fontId="1" fillId="8" borderId="12" xfId="1" applyFill="1" applyBorder="1" applyAlignment="1" applyProtection="1">
      <alignment horizontal="center" vertical="center"/>
      <protection locked="0"/>
    </xf>
    <xf numFmtId="14" fontId="65" fillId="0" borderId="129" xfId="1" applyNumberFormat="1" applyFont="1" applyBorder="1" applyAlignment="1" applyProtection="1">
      <alignment horizontal="center" vertical="center"/>
      <protection locked="0"/>
    </xf>
    <xf numFmtId="0" fontId="65" fillId="5" borderId="3" xfId="1" applyFont="1" applyFill="1" applyBorder="1" applyAlignment="1" applyProtection="1">
      <alignment horizontal="center" vertical="center" wrapText="1"/>
      <protection locked="0"/>
    </xf>
    <xf numFmtId="0" fontId="65" fillId="5" borderId="4" xfId="1" applyFont="1" applyFill="1" applyBorder="1" applyAlignment="1" applyProtection="1">
      <alignment horizontal="center" vertical="center"/>
      <protection locked="0"/>
    </xf>
    <xf numFmtId="0" fontId="65" fillId="5" borderId="5" xfId="1" applyFont="1" applyFill="1" applyBorder="1" applyAlignment="1" applyProtection="1">
      <alignment horizontal="center" vertical="center"/>
      <protection locked="0"/>
    </xf>
    <xf numFmtId="0" fontId="2" fillId="0" borderId="9" xfId="1" applyFont="1" applyBorder="1" applyAlignment="1">
      <alignment horizontal="left" vertical="center" wrapText="1"/>
    </xf>
    <xf numFmtId="0" fontId="2" fillId="0" borderId="0" xfId="1" applyFont="1" applyAlignment="1">
      <alignment horizontal="left" vertical="center"/>
    </xf>
    <xf numFmtId="0" fontId="2" fillId="0" borderId="83" xfId="1" applyFont="1" applyBorder="1" applyAlignment="1">
      <alignment horizontal="left" vertical="center"/>
    </xf>
    <xf numFmtId="0" fontId="2" fillId="0" borderId="10" xfId="1" applyFont="1" applyBorder="1" applyAlignment="1">
      <alignment horizontal="left" vertical="center"/>
    </xf>
    <xf numFmtId="0" fontId="44" fillId="0" borderId="12" xfId="1" applyFont="1" applyBorder="1" applyAlignment="1">
      <alignment horizontal="center"/>
    </xf>
    <xf numFmtId="0" fontId="91" fillId="5" borderId="3" xfId="1" applyFont="1" applyFill="1" applyBorder="1" applyAlignment="1">
      <alignment horizontal="center" vertical="center" wrapText="1"/>
    </xf>
    <xf numFmtId="0" fontId="91" fillId="5" borderId="4" xfId="1" applyFont="1" applyFill="1" applyBorder="1" applyAlignment="1">
      <alignment horizontal="center" vertical="center" wrapText="1"/>
    </xf>
    <xf numFmtId="0" fontId="91" fillId="5" borderId="5" xfId="1" applyFont="1" applyFill="1" applyBorder="1" applyAlignment="1">
      <alignment horizontal="center" vertical="center" wrapText="1"/>
    </xf>
    <xf numFmtId="0" fontId="91" fillId="5" borderId="9" xfId="1" applyFont="1" applyFill="1" applyBorder="1" applyAlignment="1">
      <alignment horizontal="center" vertical="center" wrapText="1"/>
    </xf>
    <xf numFmtId="0" fontId="91" fillId="5" borderId="0" xfId="1" applyFont="1" applyFill="1" applyAlignment="1">
      <alignment horizontal="center" vertical="center" wrapText="1"/>
    </xf>
    <xf numFmtId="0" fontId="91" fillId="5" borderId="10" xfId="1" applyFont="1" applyFill="1" applyBorder="1" applyAlignment="1">
      <alignment horizontal="center" vertical="center" wrapText="1"/>
    </xf>
    <xf numFmtId="0" fontId="91" fillId="5" borderId="11" xfId="1" applyFont="1" applyFill="1" applyBorder="1" applyAlignment="1">
      <alignment horizontal="center" vertical="center" wrapText="1"/>
    </xf>
    <xf numFmtId="0" fontId="91" fillId="5" borderId="12" xfId="1" applyFont="1" applyFill="1" applyBorder="1" applyAlignment="1">
      <alignment horizontal="center" vertical="center" wrapText="1"/>
    </xf>
    <xf numFmtId="0" fontId="91" fillId="5" borderId="13" xfId="1" applyFont="1" applyFill="1" applyBorder="1" applyAlignment="1">
      <alignment horizontal="center" vertical="center" wrapText="1"/>
    </xf>
    <xf numFmtId="0" fontId="65" fillId="5" borderId="129" xfId="1" applyFont="1" applyFill="1" applyBorder="1" applyAlignment="1">
      <alignment horizontal="center" vertical="center"/>
    </xf>
    <xf numFmtId="0" fontId="65" fillId="5" borderId="136" xfId="1" applyFont="1" applyFill="1" applyBorder="1" applyAlignment="1">
      <alignment horizontal="center" vertical="center" wrapText="1"/>
    </xf>
    <xf numFmtId="0" fontId="65" fillId="5" borderId="137" xfId="1" applyFont="1" applyFill="1" applyBorder="1" applyAlignment="1">
      <alignment horizontal="center" vertical="center" wrapText="1"/>
    </xf>
    <xf numFmtId="0" fontId="65" fillId="5" borderId="135" xfId="1" applyFont="1" applyFill="1" applyBorder="1" applyAlignment="1">
      <alignment horizontal="center" vertical="center" wrapText="1"/>
    </xf>
    <xf numFmtId="0" fontId="5" fillId="8" borderId="4" xfId="1" applyFont="1" applyFill="1" applyBorder="1" applyAlignment="1" applyProtection="1">
      <alignment horizontal="left" vertical="center" wrapText="1"/>
      <protection locked="0"/>
    </xf>
    <xf numFmtId="0" fontId="5" fillId="8" borderId="4" xfId="1" applyFont="1" applyFill="1" applyBorder="1" applyAlignment="1" applyProtection="1">
      <alignment horizontal="left" vertical="center"/>
      <protection locked="0"/>
    </xf>
    <xf numFmtId="0" fontId="1" fillId="23" borderId="141" xfId="19" applyFill="1" applyBorder="1" applyAlignment="1" applyProtection="1">
      <alignment horizontal="center" vertical="center"/>
      <protection locked="0"/>
    </xf>
    <xf numFmtId="0" fontId="1" fillId="23" borderId="144" xfId="19" applyFill="1" applyBorder="1" applyAlignment="1" applyProtection="1">
      <alignment horizontal="center" vertical="center"/>
      <protection locked="0"/>
    </xf>
    <xf numFmtId="0" fontId="1" fillId="23" borderId="133" xfId="19" applyFill="1" applyBorder="1" applyAlignment="1" applyProtection="1">
      <alignment horizontal="center" vertical="center"/>
      <protection locked="0"/>
    </xf>
    <xf numFmtId="0" fontId="1" fillId="23" borderId="84" xfId="19" applyFill="1" applyBorder="1" applyAlignment="1" applyProtection="1">
      <alignment horizontal="center" vertical="center"/>
      <protection locked="0"/>
    </xf>
    <xf numFmtId="0" fontId="91" fillId="24" borderId="0" xfId="19" applyFont="1" applyFill="1" applyAlignment="1">
      <alignment horizontal="center" vertical="center" wrapText="1"/>
    </xf>
    <xf numFmtId="0" fontId="3" fillId="0" borderId="0" xfId="19" applyFont="1" applyAlignment="1">
      <alignment horizontal="center" vertical="center"/>
    </xf>
    <xf numFmtId="14" fontId="3" fillId="0" borderId="0" xfId="19" applyNumberFormat="1" applyFont="1" applyAlignment="1">
      <alignment horizontal="center" vertical="center"/>
    </xf>
    <xf numFmtId="14" fontId="1" fillId="23" borderId="136" xfId="19" applyNumberFormat="1" applyFill="1" applyBorder="1" applyAlignment="1" applyProtection="1">
      <alignment horizontal="center" vertical="center"/>
      <protection locked="0"/>
    </xf>
    <xf numFmtId="0" fontId="1" fillId="23" borderId="135" xfId="19" applyFill="1" applyBorder="1" applyAlignment="1" applyProtection="1">
      <alignment horizontal="center" vertical="center"/>
      <protection locked="0"/>
    </xf>
    <xf numFmtId="0" fontId="11" fillId="0" borderId="0" xfId="3" applyFill="1" applyBorder="1" applyAlignment="1" applyProtection="1">
      <alignment horizontal="center" vertical="center"/>
    </xf>
    <xf numFmtId="0" fontId="1" fillId="4" borderId="141" xfId="19" applyFill="1" applyBorder="1" applyAlignment="1">
      <alignment horizontal="center" vertical="center" wrapText="1"/>
    </xf>
    <xf numFmtId="0" fontId="1" fillId="4" borderId="144" xfId="19" applyFill="1" applyBorder="1" applyAlignment="1">
      <alignment horizontal="center" vertical="center" wrapText="1"/>
    </xf>
    <xf numFmtId="0" fontId="1" fillId="4" borderId="133" xfId="19" applyFill="1" applyBorder="1" applyAlignment="1">
      <alignment horizontal="center" vertical="center" wrapText="1"/>
    </xf>
    <xf numFmtId="0" fontId="1" fillId="4" borderId="84" xfId="19" applyFill="1" applyBorder="1" applyAlignment="1">
      <alignment horizontal="center" vertical="center" wrapText="1"/>
    </xf>
    <xf numFmtId="10" fontId="9" fillId="23" borderId="141" xfId="19" applyNumberFormat="1" applyFont="1" applyFill="1" applyBorder="1" applyAlignment="1" applyProtection="1">
      <alignment horizontal="center" vertical="center" wrapText="1"/>
      <protection locked="0"/>
    </xf>
    <xf numFmtId="10" fontId="9" fillId="23" borderId="144" xfId="19" applyNumberFormat="1" applyFont="1" applyFill="1" applyBorder="1" applyAlignment="1" applyProtection="1">
      <alignment horizontal="center" vertical="center" wrapText="1"/>
      <protection locked="0"/>
    </xf>
    <xf numFmtId="10" fontId="9" fillId="23" borderId="133" xfId="19" applyNumberFormat="1" applyFont="1" applyFill="1" applyBorder="1" applyAlignment="1" applyProtection="1">
      <alignment horizontal="center" vertical="center" wrapText="1"/>
      <protection locked="0"/>
    </xf>
    <xf numFmtId="10" fontId="9" fillId="23" borderId="84" xfId="19" applyNumberFormat="1" applyFont="1" applyFill="1" applyBorder="1" applyAlignment="1" applyProtection="1">
      <alignment horizontal="center" vertical="center" wrapText="1"/>
      <protection locked="0"/>
    </xf>
    <xf numFmtId="176" fontId="1" fillId="23" borderId="142" xfId="19" applyNumberFormat="1" applyFill="1" applyBorder="1" applyAlignment="1" applyProtection="1">
      <alignment horizontal="center" vertical="center" wrapText="1"/>
      <protection locked="0"/>
    </xf>
    <xf numFmtId="176" fontId="1" fillId="23" borderId="144" xfId="19" applyNumberFormat="1" applyFill="1" applyBorder="1" applyAlignment="1" applyProtection="1">
      <alignment horizontal="center" vertical="center" wrapText="1"/>
      <protection locked="0"/>
    </xf>
    <xf numFmtId="176" fontId="1" fillId="23" borderId="83" xfId="19" applyNumberFormat="1" applyFill="1" applyBorder="1" applyAlignment="1" applyProtection="1">
      <alignment horizontal="center" vertical="center" wrapText="1"/>
      <protection locked="0"/>
    </xf>
    <xf numFmtId="176" fontId="1" fillId="23" borderId="84" xfId="19" applyNumberFormat="1" applyFill="1" applyBorder="1" applyAlignment="1" applyProtection="1">
      <alignment horizontal="center" vertical="center" wrapText="1"/>
      <protection locked="0"/>
    </xf>
    <xf numFmtId="0" fontId="1" fillId="24" borderId="0" xfId="19" applyFill="1" applyAlignment="1">
      <alignment horizontal="center"/>
    </xf>
    <xf numFmtId="0" fontId="1" fillId="24" borderId="91" xfId="19" applyFill="1" applyBorder="1" applyAlignment="1">
      <alignment horizontal="center"/>
    </xf>
    <xf numFmtId="0" fontId="1" fillId="4" borderId="141" xfId="19" applyFill="1" applyBorder="1" applyAlignment="1">
      <alignment horizontal="center" vertical="center"/>
    </xf>
    <xf numFmtId="0" fontId="1" fillId="4" borderId="144" xfId="19" applyFill="1" applyBorder="1" applyAlignment="1">
      <alignment horizontal="center" vertical="center"/>
    </xf>
    <xf numFmtId="0" fontId="1" fillId="4" borderId="133" xfId="19" applyFill="1" applyBorder="1" applyAlignment="1">
      <alignment horizontal="center" vertical="center"/>
    </xf>
    <xf numFmtId="0" fontId="1" fillId="4" borderId="84" xfId="19" applyFill="1" applyBorder="1" applyAlignment="1">
      <alignment horizontal="center" vertical="center"/>
    </xf>
    <xf numFmtId="1" fontId="1" fillId="23" borderId="141" xfId="19" applyNumberFormat="1" applyFill="1" applyBorder="1" applyAlignment="1" applyProtection="1">
      <alignment horizontal="center" vertical="center"/>
      <protection locked="0"/>
    </xf>
    <xf numFmtId="1" fontId="1" fillId="23" borderId="144" xfId="19" applyNumberFormat="1" applyFill="1" applyBorder="1" applyAlignment="1" applyProtection="1">
      <alignment horizontal="center" vertical="center"/>
      <protection locked="0"/>
    </xf>
    <xf numFmtId="1" fontId="1" fillId="23" borderId="133" xfId="19" applyNumberFormat="1" applyFill="1" applyBorder="1" applyAlignment="1" applyProtection="1">
      <alignment horizontal="center" vertical="center"/>
      <protection locked="0"/>
    </xf>
    <xf numFmtId="1" fontId="1" fillId="23" borderId="84" xfId="19" applyNumberFormat="1" applyFill="1" applyBorder="1" applyAlignment="1" applyProtection="1">
      <alignment horizontal="center" vertical="center"/>
      <protection locked="0"/>
    </xf>
    <xf numFmtId="0" fontId="1" fillId="4" borderId="142" xfId="19" applyFill="1" applyBorder="1" applyAlignment="1">
      <alignment horizontal="center" vertical="center"/>
    </xf>
    <xf numFmtId="0" fontId="1" fillId="4" borderId="83" xfId="19" applyFill="1" applyBorder="1" applyAlignment="1">
      <alignment horizontal="center" vertical="center"/>
    </xf>
    <xf numFmtId="1" fontId="1" fillId="23" borderId="142" xfId="19" applyNumberFormat="1" applyFill="1" applyBorder="1" applyAlignment="1" applyProtection="1">
      <alignment horizontal="center" vertical="center"/>
      <protection locked="0"/>
    </xf>
    <xf numFmtId="1" fontId="1" fillId="23" borderId="83" xfId="19" applyNumberFormat="1" applyFill="1" applyBorder="1" applyAlignment="1" applyProtection="1">
      <alignment horizontal="center" vertical="center"/>
      <protection locked="0"/>
    </xf>
    <xf numFmtId="10" fontId="1" fillId="23" borderId="141" xfId="19" applyNumberFormat="1" applyFill="1" applyBorder="1" applyAlignment="1" applyProtection="1">
      <alignment horizontal="center" vertical="center"/>
      <protection locked="0"/>
    </xf>
    <xf numFmtId="10" fontId="1" fillId="23" borderId="144" xfId="19" applyNumberFormat="1" applyFill="1" applyBorder="1" applyAlignment="1" applyProtection="1">
      <alignment horizontal="center" vertical="center"/>
      <protection locked="0"/>
    </xf>
    <xf numFmtId="10" fontId="1" fillId="23" borderId="133" xfId="19" applyNumberFormat="1" applyFill="1" applyBorder="1" applyAlignment="1" applyProtection="1">
      <alignment horizontal="center" vertical="center"/>
      <protection locked="0"/>
    </xf>
    <xf numFmtId="10" fontId="1" fillId="23" borderId="84" xfId="19" applyNumberFormat="1" applyFill="1" applyBorder="1" applyAlignment="1" applyProtection="1">
      <alignment horizontal="center" vertical="center"/>
      <protection locked="0"/>
    </xf>
    <xf numFmtId="0" fontId="1" fillId="4" borderId="129" xfId="19" applyFill="1" applyBorder="1" applyAlignment="1">
      <alignment horizontal="center" vertical="center" wrapText="1"/>
    </xf>
    <xf numFmtId="0" fontId="1" fillId="23" borderId="141" xfId="19" applyFill="1" applyBorder="1" applyAlignment="1" applyProtection="1">
      <alignment horizontal="center" vertical="center" wrapText="1"/>
      <protection locked="0"/>
    </xf>
    <xf numFmtId="0" fontId="1" fillId="23" borderId="144" xfId="19" applyFill="1" applyBorder="1" applyAlignment="1" applyProtection="1">
      <alignment horizontal="center" vertical="center" wrapText="1"/>
      <protection locked="0"/>
    </xf>
    <xf numFmtId="0" fontId="1" fillId="23" borderId="133" xfId="19" applyFill="1" applyBorder="1" applyAlignment="1" applyProtection="1">
      <alignment horizontal="center" vertical="center" wrapText="1"/>
      <protection locked="0"/>
    </xf>
    <xf numFmtId="0" fontId="1" fillId="23" borderId="84" xfId="19" applyFill="1" applyBorder="1" applyAlignment="1" applyProtection="1">
      <alignment horizontal="center" vertical="center" wrapText="1"/>
      <protection locked="0"/>
    </xf>
    <xf numFmtId="164" fontId="1" fillId="23" borderId="141" xfId="19" applyNumberFormat="1" applyFill="1" applyBorder="1" applyAlignment="1" applyProtection="1">
      <alignment horizontal="center" vertical="center"/>
      <protection locked="0"/>
    </xf>
    <xf numFmtId="164" fontId="1" fillId="23" borderId="144" xfId="19" applyNumberFormat="1" applyFill="1" applyBorder="1" applyAlignment="1" applyProtection="1">
      <alignment horizontal="center" vertical="center"/>
      <protection locked="0"/>
    </xf>
    <xf numFmtId="164" fontId="1" fillId="23" borderId="133" xfId="19" applyNumberFormat="1" applyFill="1" applyBorder="1" applyAlignment="1" applyProtection="1">
      <alignment horizontal="center" vertical="center"/>
      <protection locked="0"/>
    </xf>
    <xf numFmtId="164" fontId="1" fillId="23" borderId="84" xfId="19" applyNumberFormat="1" applyFill="1" applyBorder="1" applyAlignment="1" applyProtection="1">
      <alignment horizontal="center" vertical="center"/>
      <protection locked="0"/>
    </xf>
    <xf numFmtId="0" fontId="69" fillId="4" borderId="141" xfId="19" applyFont="1" applyFill="1" applyBorder="1" applyAlignment="1">
      <alignment horizontal="center" vertical="center"/>
    </xf>
    <xf numFmtId="0" fontId="69" fillId="4" borderId="142" xfId="19" applyFont="1" applyFill="1" applyBorder="1" applyAlignment="1">
      <alignment horizontal="center" vertical="center"/>
    </xf>
    <xf numFmtId="0" fontId="69" fillId="4" borderId="144" xfId="19" applyFont="1" applyFill="1" applyBorder="1" applyAlignment="1">
      <alignment horizontal="center" vertical="center"/>
    </xf>
    <xf numFmtId="0" fontId="69" fillId="4" borderId="133" xfId="19" applyFont="1" applyFill="1" applyBorder="1" applyAlignment="1">
      <alignment horizontal="center" vertical="center"/>
    </xf>
    <xf numFmtId="0" fontId="69" fillId="4" borderId="83" xfId="19" applyFont="1" applyFill="1" applyBorder="1" applyAlignment="1">
      <alignment horizontal="center" vertical="center"/>
    </xf>
    <xf numFmtId="0" fontId="69" fillId="4" borderId="84" xfId="19" applyFont="1" applyFill="1" applyBorder="1" applyAlignment="1">
      <alignment horizontal="center" vertical="center"/>
    </xf>
    <xf numFmtId="0" fontId="29" fillId="4" borderId="144" xfId="19" applyFont="1" applyFill="1" applyBorder="1" applyAlignment="1">
      <alignment horizontal="center" vertical="center" wrapText="1"/>
    </xf>
    <xf numFmtId="0" fontId="29" fillId="4" borderId="84" xfId="19" applyFont="1" applyFill="1" applyBorder="1" applyAlignment="1">
      <alignment horizontal="center" vertical="center" wrapText="1"/>
    </xf>
    <xf numFmtId="0" fontId="1" fillId="24" borderId="133" xfId="19" applyFill="1" applyBorder="1" applyAlignment="1">
      <alignment horizontal="center" wrapText="1"/>
    </xf>
    <xf numFmtId="0" fontId="1" fillId="24" borderId="83" xfId="19" applyFill="1" applyBorder="1" applyAlignment="1">
      <alignment horizontal="center" wrapText="1"/>
    </xf>
    <xf numFmtId="0" fontId="1" fillId="24" borderId="84" xfId="19" applyFill="1" applyBorder="1" applyAlignment="1">
      <alignment horizontal="center" wrapText="1"/>
    </xf>
    <xf numFmtId="0" fontId="69" fillId="23" borderId="141" xfId="19" applyFont="1" applyFill="1" applyBorder="1" applyAlignment="1" applyProtection="1">
      <alignment horizontal="center" vertical="center" wrapText="1"/>
      <protection locked="0"/>
    </xf>
    <xf numFmtId="0" fontId="69" fillId="23" borderId="142" xfId="19" applyFont="1" applyFill="1" applyBorder="1" applyAlignment="1" applyProtection="1">
      <alignment horizontal="center" vertical="center" wrapText="1"/>
      <protection locked="0"/>
    </xf>
    <xf numFmtId="0" fontId="69" fillId="23" borderId="144" xfId="19" applyFont="1" applyFill="1" applyBorder="1" applyAlignment="1" applyProtection="1">
      <alignment horizontal="center" vertical="center" wrapText="1"/>
      <protection locked="0"/>
    </xf>
    <xf numFmtId="0" fontId="69" fillId="23" borderId="18" xfId="19" applyFont="1" applyFill="1" applyBorder="1" applyAlignment="1" applyProtection="1">
      <alignment horizontal="center" vertical="center" wrapText="1"/>
      <protection locked="0"/>
    </xf>
    <xf numFmtId="0" fontId="69" fillId="23" borderId="0" xfId="19" applyFont="1" applyFill="1" applyAlignment="1" applyProtection="1">
      <alignment horizontal="center" vertical="center" wrapText="1"/>
      <protection locked="0"/>
    </xf>
    <xf numFmtId="0" fontId="69" fillId="23" borderId="91" xfId="19" applyFont="1" applyFill="1" applyBorder="1" applyAlignment="1" applyProtection="1">
      <alignment horizontal="center" vertical="center" wrapText="1"/>
      <protection locked="0"/>
    </xf>
    <xf numFmtId="0" fontId="69" fillId="23" borderId="133" xfId="19" applyFont="1" applyFill="1" applyBorder="1" applyAlignment="1" applyProtection="1">
      <alignment horizontal="center" vertical="center" wrapText="1"/>
      <protection locked="0"/>
    </xf>
    <xf numFmtId="0" fontId="69" fillId="23" borderId="83" xfId="19" applyFont="1" applyFill="1" applyBorder="1" applyAlignment="1" applyProtection="1">
      <alignment horizontal="center" vertical="center" wrapText="1"/>
      <protection locked="0"/>
    </xf>
    <xf numFmtId="0" fontId="69" fillId="23" borderId="84" xfId="19" applyFont="1" applyFill="1" applyBorder="1" applyAlignment="1" applyProtection="1">
      <alignment horizontal="center" vertical="center" wrapText="1"/>
      <protection locked="0"/>
    </xf>
    <xf numFmtId="0" fontId="109" fillId="4" borderId="141" xfId="19" applyFont="1" applyFill="1" applyBorder="1" applyAlignment="1">
      <alignment horizontal="center" vertical="center"/>
    </xf>
    <xf numFmtId="0" fontId="109" fillId="4" borderId="142" xfId="19" applyFont="1" applyFill="1" applyBorder="1" applyAlignment="1">
      <alignment horizontal="center" vertical="center"/>
    </xf>
    <xf numFmtId="0" fontId="109" fillId="4" borderId="144" xfId="19" applyFont="1" applyFill="1" applyBorder="1" applyAlignment="1">
      <alignment horizontal="center" vertical="center"/>
    </xf>
    <xf numFmtId="0" fontId="109" fillId="4" borderId="133" xfId="19" applyFont="1" applyFill="1" applyBorder="1" applyAlignment="1">
      <alignment horizontal="center" vertical="center"/>
    </xf>
    <xf numFmtId="0" fontId="109" fillId="4" borderId="83" xfId="19" applyFont="1" applyFill="1" applyBorder="1" applyAlignment="1">
      <alignment horizontal="center" vertical="center"/>
    </xf>
    <xf numFmtId="0" fontId="109" fillId="4" borderId="84" xfId="19" applyFont="1" applyFill="1" applyBorder="1" applyAlignment="1">
      <alignment horizontal="center" vertical="center"/>
    </xf>
    <xf numFmtId="0" fontId="110" fillId="4" borderId="141" xfId="19" applyFont="1" applyFill="1" applyBorder="1" applyAlignment="1">
      <alignment horizontal="center" vertical="center"/>
    </xf>
    <xf numFmtId="0" fontId="110" fillId="4" borderId="142" xfId="19" applyFont="1" applyFill="1" applyBorder="1" applyAlignment="1">
      <alignment horizontal="center" vertical="center"/>
    </xf>
    <xf numFmtId="0" fontId="110" fillId="4" borderId="144" xfId="19" applyFont="1" applyFill="1" applyBorder="1" applyAlignment="1">
      <alignment horizontal="center" vertical="center"/>
    </xf>
    <xf numFmtId="0" fontId="110" fillId="4" borderId="133" xfId="19" applyFont="1" applyFill="1" applyBorder="1" applyAlignment="1">
      <alignment horizontal="center" vertical="center"/>
    </xf>
    <xf numFmtId="0" fontId="110" fillId="4" borderId="83" xfId="19" applyFont="1" applyFill="1" applyBorder="1" applyAlignment="1">
      <alignment horizontal="center" vertical="center"/>
    </xf>
    <xf numFmtId="0" fontId="110" fillId="4" borderId="84" xfId="19" applyFont="1" applyFill="1" applyBorder="1" applyAlignment="1">
      <alignment horizontal="center" vertical="center"/>
    </xf>
    <xf numFmtId="0" fontId="68" fillId="4" borderId="141" xfId="19" applyFont="1" applyFill="1" applyBorder="1" applyAlignment="1">
      <alignment horizontal="center" vertical="center"/>
    </xf>
    <xf numFmtId="0" fontId="68" fillId="4" borderId="142" xfId="19" applyFont="1" applyFill="1" applyBorder="1" applyAlignment="1">
      <alignment horizontal="center" vertical="center"/>
    </xf>
    <xf numFmtId="0" fontId="68" fillId="4" borderId="144" xfId="19" applyFont="1" applyFill="1" applyBorder="1" applyAlignment="1">
      <alignment horizontal="center" vertical="center"/>
    </xf>
    <xf numFmtId="0" fontId="68" fillId="4" borderId="133" xfId="19" applyFont="1" applyFill="1" applyBorder="1" applyAlignment="1">
      <alignment horizontal="center" vertical="center"/>
    </xf>
    <xf numFmtId="0" fontId="68" fillId="4" borderId="83" xfId="19" applyFont="1" applyFill="1" applyBorder="1" applyAlignment="1">
      <alignment horizontal="center" vertical="center"/>
    </xf>
    <xf numFmtId="0" fontId="68" fillId="4" borderId="84" xfId="19" applyFont="1" applyFill="1" applyBorder="1" applyAlignment="1">
      <alignment horizontal="center" vertical="center"/>
    </xf>
    <xf numFmtId="0" fontId="29" fillId="4" borderId="141" xfId="19" applyFont="1" applyFill="1" applyBorder="1" applyAlignment="1">
      <alignment horizontal="center" vertical="center" wrapText="1"/>
    </xf>
    <xf numFmtId="0" fontId="29" fillId="4" borderId="133" xfId="19" applyFont="1" applyFill="1" applyBorder="1" applyAlignment="1">
      <alignment horizontal="center" vertical="center" wrapText="1"/>
    </xf>
    <xf numFmtId="0" fontId="1" fillId="4" borderId="126" xfId="19" applyFill="1" applyBorder="1" applyAlignment="1">
      <alignment horizontal="center" vertical="center" wrapText="1"/>
    </xf>
    <xf numFmtId="0" fontId="1" fillId="4" borderId="79" xfId="19" applyFill="1" applyBorder="1" applyAlignment="1">
      <alignment horizontal="center" vertical="center" wrapText="1"/>
    </xf>
    <xf numFmtId="0" fontId="29" fillId="4" borderId="126" xfId="19" applyFont="1" applyFill="1" applyBorder="1" applyAlignment="1">
      <alignment horizontal="center" vertical="center" wrapText="1"/>
    </xf>
    <xf numFmtId="0" fontId="29" fillId="4" borderId="79" xfId="19" applyFont="1" applyFill="1" applyBorder="1" applyAlignment="1">
      <alignment horizontal="center" vertical="center" wrapText="1"/>
    </xf>
    <xf numFmtId="0" fontId="129" fillId="0" borderId="133" xfId="19" applyFont="1" applyBorder="1" applyAlignment="1">
      <alignment horizontal="center"/>
    </xf>
    <xf numFmtId="0" fontId="129" fillId="0" borderId="83" xfId="19" applyFont="1" applyBorder="1" applyAlignment="1">
      <alignment horizontal="center"/>
    </xf>
    <xf numFmtId="0" fontId="129" fillId="0" borderId="132" xfId="19" applyFont="1" applyBorder="1" applyAlignment="1">
      <alignment horizontal="center"/>
    </xf>
    <xf numFmtId="0" fontId="9" fillId="0" borderId="133" xfId="19" applyFont="1" applyBorder="1" applyAlignment="1">
      <alignment horizontal="center" vertical="top"/>
    </xf>
    <xf numFmtId="0" fontId="9" fillId="0" borderId="83" xfId="19" applyFont="1" applyBorder="1" applyAlignment="1">
      <alignment horizontal="center" vertical="top"/>
    </xf>
    <xf numFmtId="0" fontId="9" fillId="0" borderId="84" xfId="19" applyFont="1" applyBorder="1" applyAlignment="1">
      <alignment horizontal="center" vertical="top"/>
    </xf>
    <xf numFmtId="1" fontId="9" fillId="0" borderId="133" xfId="19" applyNumberFormat="1" applyFont="1" applyBorder="1" applyAlignment="1">
      <alignment horizontal="center" vertical="top"/>
    </xf>
    <xf numFmtId="0" fontId="121" fillId="0" borderId="133" xfId="19" applyFont="1" applyBorder="1" applyAlignment="1" applyProtection="1">
      <alignment horizontal="center"/>
      <protection locked="0"/>
    </xf>
    <xf numFmtId="0" fontId="121" fillId="0" borderId="83" xfId="19" applyFont="1" applyBorder="1" applyAlignment="1" applyProtection="1">
      <alignment horizontal="center"/>
      <protection locked="0"/>
    </xf>
    <xf numFmtId="0" fontId="121" fillId="0" borderId="84" xfId="19" applyFont="1" applyBorder="1" applyAlignment="1" applyProtection="1">
      <alignment horizontal="center"/>
      <protection locked="0"/>
    </xf>
    <xf numFmtId="0" fontId="3" fillId="0" borderId="0" xfId="19" applyFont="1" applyAlignment="1">
      <alignment horizontal="center"/>
    </xf>
    <xf numFmtId="0" fontId="1" fillId="0" borderId="0" xfId="19" applyAlignment="1">
      <alignment horizontal="center"/>
    </xf>
    <xf numFmtId="0" fontId="1" fillId="0" borderId="0" xfId="19" applyAlignment="1">
      <alignment horizontal="center" vertical="center" textRotation="90"/>
    </xf>
    <xf numFmtId="0" fontId="1" fillId="0" borderId="0" xfId="19" applyAlignment="1">
      <alignment horizontal="left"/>
    </xf>
    <xf numFmtId="0" fontId="46" fillId="0" borderId="0" xfId="19" applyFont="1" applyAlignment="1">
      <alignment horizontal="center" wrapText="1"/>
    </xf>
    <xf numFmtId="0" fontId="3" fillId="0" borderId="129" xfId="19" applyFont="1" applyBorder="1" applyAlignment="1">
      <alignment horizontal="center" vertical="center"/>
    </xf>
    <xf numFmtId="0" fontId="3" fillId="0" borderId="126" xfId="19" applyFont="1" applyBorder="1" applyAlignment="1">
      <alignment horizontal="center" vertical="center"/>
    </xf>
    <xf numFmtId="0" fontId="1" fillId="0" borderId="17" xfId="19" applyBorder="1" applyAlignment="1">
      <alignment vertical="center"/>
    </xf>
    <xf numFmtId="0" fontId="1" fillId="0" borderId="79" xfId="19" applyBorder="1" applyAlignment="1">
      <alignment vertical="center"/>
    </xf>
    <xf numFmtId="0" fontId="3" fillId="0" borderId="136" xfId="19" applyFont="1" applyBorder="1" applyAlignment="1">
      <alignment horizontal="center"/>
    </xf>
    <xf numFmtId="0" fontId="3" fillId="0" borderId="137" xfId="19" applyFont="1" applyBorder="1" applyAlignment="1">
      <alignment horizontal="center"/>
    </xf>
    <xf numFmtId="0" fontId="3" fillId="0" borderId="135" xfId="19" applyFont="1" applyBorder="1" applyAlignment="1">
      <alignment horizontal="center"/>
    </xf>
    <xf numFmtId="0" fontId="1" fillId="0" borderId="129" xfId="19" applyBorder="1" applyAlignment="1">
      <alignment horizontal="center" vertical="center"/>
    </xf>
    <xf numFmtId="164" fontId="36" fillId="0" borderId="136" xfId="19" applyNumberFormat="1" applyFont="1" applyBorder="1" applyAlignment="1">
      <alignment horizontal="center"/>
    </xf>
    <xf numFmtId="164" fontId="36" fillId="0" borderId="135" xfId="19" applyNumberFormat="1" applyFont="1" applyBorder="1" applyAlignment="1">
      <alignment horizontal="center"/>
    </xf>
    <xf numFmtId="9" fontId="36" fillId="0" borderId="136" xfId="28" applyFont="1" applyBorder="1" applyAlignment="1">
      <alignment horizontal="center"/>
    </xf>
    <xf numFmtId="9" fontId="36" fillId="0" borderId="135" xfId="28" applyFont="1" applyBorder="1" applyAlignment="1">
      <alignment horizontal="center"/>
    </xf>
    <xf numFmtId="0" fontId="1" fillId="0" borderId="126" xfId="19" applyBorder="1" applyAlignment="1">
      <alignment horizontal="center" vertical="center" wrapText="1"/>
    </xf>
    <xf numFmtId="0" fontId="1" fillId="0" borderId="17" xfId="19" applyBorder="1" applyAlignment="1">
      <alignment horizontal="center" vertical="center" wrapText="1"/>
    </xf>
    <xf numFmtId="0" fontId="1" fillId="0" borderId="79" xfId="19" applyBorder="1" applyAlignment="1">
      <alignment horizontal="center" vertical="center" wrapText="1"/>
    </xf>
    <xf numFmtId="0" fontId="36" fillId="0" borderId="0" xfId="19" applyFont="1" applyAlignment="1">
      <alignment horizontal="center"/>
    </xf>
    <xf numFmtId="0" fontId="36" fillId="0" borderId="18" xfId="1" applyFont="1" applyBorder="1" applyAlignment="1">
      <alignment horizontal="right" vertical="center" wrapText="1"/>
    </xf>
    <xf numFmtId="0" fontId="36" fillId="0" borderId="18" xfId="1" applyFont="1" applyBorder="1" applyAlignment="1">
      <alignment horizontal="right" vertical="center"/>
    </xf>
    <xf numFmtId="0" fontId="1" fillId="0" borderId="3" xfId="1" applyBorder="1" applyAlignment="1">
      <alignment horizontal="center"/>
    </xf>
    <xf numFmtId="0" fontId="1" fillId="0" borderId="5" xfId="1" applyBorder="1" applyAlignment="1">
      <alignment horizontal="center"/>
    </xf>
    <xf numFmtId="0" fontId="1" fillId="0" borderId="9" xfId="1" applyBorder="1" applyAlignment="1">
      <alignment horizontal="center"/>
    </xf>
    <xf numFmtId="0" fontId="1" fillId="0" borderId="0" xfId="1" applyAlignment="1">
      <alignment horizontal="center"/>
    </xf>
    <xf numFmtId="0" fontId="1" fillId="0" borderId="10" xfId="1" applyBorder="1" applyAlignment="1">
      <alignment horizontal="center"/>
    </xf>
  </cellXfs>
  <cellStyles count="29">
    <cellStyle name="Calculation 2" xfId="7" xr:uid="{00000000-0005-0000-0000-000000000000}"/>
    <cellStyle name="Calculation 2 2" xfId="15" xr:uid="{00000000-0005-0000-0000-000001000000}"/>
    <cellStyle name="Calculation 2 2 2" xfId="21" xr:uid="{066171B3-038D-4AB5-8AB9-AE142A977BEB}"/>
    <cellStyle name="Calculation 2 3" xfId="20" xr:uid="{8BBABA69-9625-4997-8A4F-ACF4F00767C6}"/>
    <cellStyle name="Calculation 2 3 2" xfId="27" xr:uid="{5D54AA3D-6261-4B11-90AF-CC6743EFE0CE}"/>
    <cellStyle name="Comma 2" xfId="11" xr:uid="{00000000-0005-0000-0000-000002000000}"/>
    <cellStyle name="Comma 2 2" xfId="16" xr:uid="{00000000-0005-0000-0000-000003000000}"/>
    <cellStyle name="Explanatory Text" xfId="24" builtinId="53"/>
    <cellStyle name="Hyperlink" xfId="25" builtinId="8"/>
    <cellStyle name="Hyperlink 2" xfId="3" xr:uid="{00000000-0005-0000-0000-000005000000}"/>
    <cellStyle name="Hyperlink 3" xfId="10" xr:uid="{00000000-0005-0000-0000-000006000000}"/>
    <cellStyle name="Hyperlink 4" xfId="17" xr:uid="{00000000-0005-0000-0000-000007000000}"/>
    <cellStyle name="Input" xfId="22" builtinId="20"/>
    <cellStyle name="Normal" xfId="0" builtinId="0"/>
    <cellStyle name="Normal 2" xfId="2" xr:uid="{00000000-0005-0000-0000-000009000000}"/>
    <cellStyle name="Normal 2 2" xfId="8" xr:uid="{00000000-0005-0000-0000-00000A000000}"/>
    <cellStyle name="Normal 2 3" xfId="13" xr:uid="{00000000-0005-0000-0000-00000B000000}"/>
    <cellStyle name="Normal 2 4" xfId="19" xr:uid="{2EE6C482-523A-41E0-AC14-4E7F0D1192EE}"/>
    <cellStyle name="Normal 3" xfId="1" xr:uid="{00000000-0005-0000-0000-00000C000000}"/>
    <cellStyle name="Normal 4" xfId="6" xr:uid="{00000000-0005-0000-0000-00000D000000}"/>
    <cellStyle name="Normal 5" xfId="4" xr:uid="{00000000-0005-0000-0000-00000E000000}"/>
    <cellStyle name="Normal 6" xfId="12" xr:uid="{00000000-0005-0000-0000-00000F000000}"/>
    <cellStyle name="Normal 7" xfId="26" xr:uid="{2DE96C41-5E76-4401-948F-B88462FAAA06}"/>
    <cellStyle name="Note" xfId="23" builtinId="10"/>
    <cellStyle name="Percent" xfId="18" builtinId="5"/>
    <cellStyle name="Percent 2" xfId="9" xr:uid="{00000000-0005-0000-0000-000011000000}"/>
    <cellStyle name="Percent 2 2" xfId="14" xr:uid="{00000000-0005-0000-0000-000012000000}"/>
    <cellStyle name="Percent 3" xfId="28" xr:uid="{EF26BD01-0071-4A1C-90CD-B9694A87EF1C}"/>
    <cellStyle name="常规_Control Plan 20090915" xfId="5" xr:uid="{00000000-0005-0000-0000-000013000000}"/>
  </cellStyles>
  <dxfs count="100">
    <dxf>
      <font>
        <b/>
        <i val="0"/>
        <condense val="0"/>
        <extend val="0"/>
        <color indexed="9"/>
      </font>
      <fill>
        <patternFill>
          <bgColor indexed="17"/>
        </patternFill>
      </fill>
      <border>
        <left style="thin">
          <color indexed="58"/>
        </left>
        <right style="thin">
          <color indexed="58"/>
        </right>
        <top style="thin">
          <color indexed="58"/>
        </top>
        <bottom style="thin">
          <color indexed="58"/>
        </bottom>
      </border>
    </dxf>
    <dxf>
      <font>
        <b/>
        <i val="0"/>
        <condense val="0"/>
        <extend val="0"/>
        <color indexed="9"/>
      </font>
      <fill>
        <patternFill>
          <bgColor indexed="10"/>
        </patternFill>
      </fill>
      <border>
        <left style="thin">
          <color indexed="16"/>
        </left>
        <right style="thin">
          <color indexed="16"/>
        </right>
        <top style="thin">
          <color indexed="16"/>
        </top>
        <bottom style="thin">
          <color indexed="16"/>
        </bottom>
      </border>
    </dxf>
    <dxf>
      <font>
        <b/>
        <i val="0"/>
        <condense val="0"/>
        <extend val="0"/>
        <color indexed="9"/>
      </font>
      <fill>
        <patternFill>
          <bgColor indexed="17"/>
        </patternFill>
      </fill>
      <border>
        <left style="thin">
          <color indexed="58"/>
        </left>
        <right style="thin">
          <color indexed="58"/>
        </right>
        <top style="thin">
          <color indexed="58"/>
        </top>
        <bottom style="thin">
          <color indexed="58"/>
        </bottom>
      </border>
    </dxf>
    <dxf>
      <font>
        <b/>
        <i val="0"/>
        <condense val="0"/>
        <extend val="0"/>
        <color indexed="9"/>
      </font>
      <fill>
        <patternFill patternType="solid">
          <bgColor indexed="53"/>
        </patternFill>
      </fill>
      <border>
        <left style="thin">
          <color indexed="64"/>
        </left>
        <right style="thin">
          <color indexed="64"/>
        </right>
        <top style="thin">
          <color indexed="64"/>
        </top>
        <bottom style="thin">
          <color indexed="64"/>
        </bottom>
      </border>
    </dxf>
    <dxf>
      <font>
        <b/>
        <i val="0"/>
        <condense val="0"/>
        <extend val="0"/>
        <color indexed="9"/>
      </font>
      <fill>
        <patternFill>
          <bgColor indexed="10"/>
        </patternFill>
      </fill>
      <border>
        <left style="thin">
          <color indexed="64"/>
        </left>
        <right style="thin">
          <color indexed="64"/>
        </right>
        <top style="thin">
          <color indexed="64"/>
        </top>
        <bottom style="thin">
          <color indexed="64"/>
        </bottom>
      </border>
    </dxf>
    <dxf>
      <fill>
        <patternFill>
          <bgColor indexed="10"/>
        </patternFill>
      </fill>
    </dxf>
    <dxf>
      <fill>
        <patternFill>
          <bgColor indexed="57"/>
        </patternFill>
      </fill>
    </dxf>
    <dxf>
      <fill>
        <patternFill>
          <bgColor rgb="FF00FF00"/>
        </patternFill>
      </fill>
    </dxf>
    <dxf>
      <fill>
        <patternFill>
          <bgColor indexed="11"/>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00FF00"/>
        </patternFill>
      </fill>
    </dxf>
    <dxf>
      <fill>
        <patternFill>
          <bgColor indexed="11"/>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00FF00"/>
        </patternFill>
      </fill>
    </dxf>
    <dxf>
      <fill>
        <patternFill>
          <bgColor indexed="11"/>
        </patternFill>
      </fill>
    </dxf>
    <dxf>
      <fill>
        <patternFill>
          <bgColor rgb="FFFFFF00"/>
        </patternFill>
      </fill>
    </dxf>
    <dxf>
      <fill>
        <patternFill>
          <bgColor rgb="FFFFFF00"/>
        </patternFill>
      </fill>
    </dxf>
    <dxf>
      <fill>
        <patternFill>
          <bgColor rgb="FFFF0000"/>
        </patternFill>
      </fill>
    </dxf>
    <dxf>
      <fill>
        <patternFill>
          <bgColor rgb="FFFF0000"/>
        </patternFill>
      </fill>
    </dxf>
    <dxf>
      <font>
        <b/>
        <i val="0"/>
        <color theme="0"/>
      </font>
      <fill>
        <patternFill>
          <bgColor theme="9" tint="-0.24994659260841701"/>
        </patternFill>
      </fill>
    </dxf>
    <dxf>
      <fill>
        <patternFill>
          <bgColor theme="0" tint="-0.14996795556505021"/>
        </patternFill>
      </fill>
    </dxf>
    <dxf>
      <font>
        <b/>
        <i val="0"/>
        <color theme="0"/>
      </font>
      <fill>
        <patternFill>
          <bgColor rgb="FFFF0000"/>
        </patternFill>
      </fill>
    </dxf>
    <dxf>
      <fill>
        <patternFill>
          <bgColor theme="0" tint="-0.14996795556505021"/>
        </patternFill>
      </fill>
    </dxf>
    <dxf>
      <font>
        <color theme="0"/>
      </font>
      <fill>
        <patternFill>
          <bgColor theme="9" tint="-0.24994659260841701"/>
        </patternFill>
      </fill>
    </dxf>
    <dxf>
      <font>
        <color theme="0"/>
      </font>
      <fill>
        <patternFill>
          <bgColor rgb="FFFF0000"/>
        </patternFill>
      </fill>
    </dxf>
    <dxf>
      <font>
        <color theme="0" tint="-0.14996795556505021"/>
      </font>
      <fill>
        <patternFill>
          <bgColor theme="0" tint="-0.14996795556505021"/>
        </patternFill>
      </fill>
    </dxf>
    <dxf>
      <font>
        <color auto="1"/>
      </font>
      <fill>
        <patternFill>
          <bgColor theme="9" tint="0.59996337778862885"/>
        </patternFill>
      </fill>
    </dxf>
    <dxf>
      <fill>
        <patternFill>
          <bgColor theme="0" tint="-0.14996795556505021"/>
        </patternFill>
      </fill>
    </dxf>
    <dxf>
      <font>
        <b/>
        <i val="0"/>
        <color theme="0"/>
      </font>
      <fill>
        <patternFill>
          <bgColor rgb="FFFF0000"/>
        </patternFill>
      </fill>
    </dxf>
    <dxf>
      <font>
        <b/>
        <i val="0"/>
      </font>
    </dxf>
    <dxf>
      <font>
        <b/>
        <i val="0"/>
        <color rgb="FFFF0000"/>
      </font>
    </dxf>
    <dxf>
      <font>
        <color theme="0" tint="-0.14996795556505021"/>
      </font>
      <fill>
        <patternFill>
          <bgColor theme="0" tint="-0.14996795556505021"/>
        </patternFill>
      </fill>
    </dxf>
    <dxf>
      <fill>
        <patternFill>
          <bgColor theme="9" tint="0.39994506668294322"/>
        </patternFill>
      </fill>
    </dxf>
    <dxf>
      <fill>
        <patternFill>
          <bgColor rgb="FFFF0000"/>
        </patternFill>
      </fill>
    </dxf>
    <dxf>
      <fill>
        <patternFill>
          <bgColor rgb="FFFFFF00"/>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rgb="FFFF0000"/>
        </patternFill>
      </fill>
    </dxf>
    <dxf>
      <fill>
        <patternFill>
          <bgColor theme="5"/>
        </patternFill>
      </fill>
    </dxf>
    <dxf>
      <fill>
        <patternFill>
          <bgColor theme="5"/>
        </patternFill>
      </fill>
    </dxf>
    <dxf>
      <fill>
        <patternFill>
          <bgColor rgb="FFFF0000"/>
        </patternFill>
      </fill>
    </dxf>
    <dxf>
      <fill>
        <patternFill>
          <bgColor theme="5"/>
        </patternFill>
      </fill>
    </dxf>
    <dxf>
      <font>
        <color theme="0"/>
      </font>
      <fill>
        <patternFill>
          <bgColor theme="9" tint="-0.24994659260841701"/>
        </patternFill>
      </fill>
    </dxf>
    <dxf>
      <fill>
        <patternFill>
          <bgColor rgb="FFFF0000"/>
        </patternFill>
      </fill>
    </dxf>
    <dxf>
      <fill>
        <patternFill>
          <bgColor theme="5"/>
        </patternFill>
      </fill>
    </dxf>
    <dxf>
      <font>
        <color theme="0"/>
      </font>
      <fill>
        <patternFill>
          <bgColor theme="9" tint="-0.24994659260841701"/>
        </patternFill>
      </fill>
    </dxf>
    <dxf>
      <fill>
        <patternFill>
          <bgColor rgb="FFFF0000"/>
        </patternFill>
      </fill>
    </dxf>
    <dxf>
      <fill>
        <patternFill>
          <bgColor theme="5"/>
        </patternFill>
      </fill>
    </dxf>
    <dxf>
      <font>
        <color theme="0"/>
      </font>
      <fill>
        <patternFill>
          <bgColor theme="9" tint="-0.24994659260841701"/>
        </patternFill>
      </fill>
    </dxf>
    <dxf>
      <fill>
        <patternFill>
          <bgColor rgb="FFFF0000"/>
        </patternFill>
      </fill>
    </dxf>
    <dxf>
      <fill>
        <patternFill>
          <bgColor theme="5"/>
        </patternFill>
      </fill>
    </dxf>
    <dxf>
      <font>
        <color theme="0"/>
      </font>
      <fill>
        <patternFill>
          <bgColor theme="9" tint="-0.24994659260841701"/>
        </patternFill>
      </fill>
    </dxf>
    <dxf>
      <fill>
        <patternFill>
          <bgColor rgb="FFFF0000"/>
        </patternFill>
      </fill>
    </dxf>
    <dxf>
      <fill>
        <patternFill>
          <bgColor theme="5"/>
        </patternFill>
      </fill>
    </dxf>
    <dxf>
      <font>
        <color theme="0"/>
      </font>
      <fill>
        <patternFill>
          <bgColor theme="9" tint="-0.24994659260841701"/>
        </patternFill>
      </fill>
    </dxf>
    <dxf>
      <fill>
        <patternFill>
          <bgColor theme="5"/>
        </patternFill>
      </fill>
    </dxf>
    <dxf>
      <fill>
        <patternFill>
          <bgColor rgb="FFFF0000"/>
        </patternFill>
      </fill>
    </dxf>
    <dxf>
      <fill>
        <patternFill>
          <bgColor theme="5"/>
        </patternFill>
      </fill>
    </dxf>
    <dxf>
      <font>
        <color theme="0"/>
      </font>
      <fill>
        <patternFill>
          <bgColor theme="9" tint="-0.24994659260841701"/>
        </patternFill>
      </fill>
    </dxf>
    <dxf>
      <font>
        <b/>
        <i val="0"/>
        <color theme="0"/>
      </font>
      <fill>
        <patternFill>
          <bgColor theme="9" tint="-0.24994659260841701"/>
        </patternFill>
      </fill>
    </dxf>
    <dxf>
      <font>
        <b/>
        <i val="0"/>
        <color theme="0"/>
      </font>
      <fill>
        <patternFill>
          <bgColor rgb="FFFF0000"/>
        </patternFill>
      </fill>
    </dxf>
    <dxf>
      <font>
        <color theme="0"/>
      </font>
      <fill>
        <patternFill>
          <bgColor theme="9" tint="-0.24994659260841701"/>
        </patternFill>
      </fill>
    </dxf>
    <dxf>
      <font>
        <color theme="0"/>
      </font>
      <fill>
        <patternFill>
          <bgColor rgb="FFFF0000"/>
        </patternFill>
      </fill>
    </dxf>
    <dxf>
      <fill>
        <patternFill>
          <bgColor theme="7" tint="0.59996337778862885"/>
        </patternFill>
      </fill>
    </dxf>
    <dxf>
      <font>
        <color theme="0"/>
      </font>
      <fill>
        <patternFill>
          <bgColor theme="9" tint="-0.24994659260841701"/>
        </patternFill>
      </fill>
    </dxf>
    <dxf>
      <font>
        <color theme="0"/>
      </font>
      <fill>
        <patternFill>
          <bgColor rgb="FFFF0000"/>
        </patternFill>
      </fill>
    </dxf>
    <dxf>
      <fill>
        <patternFill>
          <bgColor theme="0"/>
        </patternFill>
      </fill>
    </dxf>
    <dxf>
      <font>
        <color theme="0"/>
      </font>
      <fill>
        <patternFill>
          <bgColor theme="9" tint="-0.24994659260841701"/>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rgb="FFFF0000"/>
        </patternFill>
      </fill>
    </dxf>
    <dxf>
      <fill>
        <patternFill>
          <bgColor indexed="11"/>
        </patternFill>
      </fill>
    </dxf>
    <dxf>
      <fill>
        <patternFill>
          <bgColor indexed="13"/>
        </patternFill>
      </fill>
    </dxf>
    <dxf>
      <fill>
        <patternFill>
          <bgColor indexed="10"/>
        </patternFill>
      </fill>
    </dxf>
    <dxf>
      <fill>
        <patternFill>
          <bgColor indexed="11"/>
        </patternFill>
      </fill>
    </dxf>
    <dxf>
      <fill>
        <patternFill>
          <bgColor indexed="13"/>
        </patternFill>
      </fill>
    </dxf>
    <dxf>
      <fill>
        <patternFill>
          <bgColor indexed="10"/>
        </patternFill>
      </fill>
    </dxf>
    <dxf>
      <fill>
        <patternFill>
          <bgColor indexed="10"/>
        </patternFill>
      </fill>
    </dxf>
    <dxf>
      <fill>
        <patternFill>
          <bgColor indexed="13"/>
        </patternFill>
      </fill>
    </dxf>
    <dxf>
      <fill>
        <patternFill>
          <bgColor indexed="11"/>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Arial"/>
                <a:ea typeface="Arial"/>
                <a:cs typeface="Arial"/>
              </a:defRPr>
            </a:pPr>
            <a:r>
              <a:rPr lang="en-GB"/>
              <a:t>Normal Distribution Graph</a:t>
            </a:r>
          </a:p>
        </c:rich>
      </c:tx>
      <c:layout>
        <c:manualLayout>
          <c:xMode val="edge"/>
          <c:yMode val="edge"/>
          <c:x val="0.34860652252134378"/>
          <c:y val="2.1081570999859668E-2"/>
        </c:manualLayout>
      </c:layout>
      <c:overlay val="0"/>
      <c:spPr>
        <a:noFill/>
        <a:ln w="25400">
          <a:noFill/>
        </a:ln>
      </c:spPr>
    </c:title>
    <c:autoTitleDeleted val="0"/>
    <c:plotArea>
      <c:layout>
        <c:manualLayout>
          <c:layoutTarget val="inner"/>
          <c:xMode val="edge"/>
          <c:yMode val="edge"/>
          <c:x val="6.8108144060464407E-2"/>
          <c:y val="8.9431036317067364E-2"/>
          <c:w val="0.89297344434831361"/>
          <c:h val="0.78048904422167842"/>
        </c:manualLayout>
      </c:layout>
      <c:scatterChart>
        <c:scatterStyle val="smoothMarker"/>
        <c:varyColors val="0"/>
        <c:ser>
          <c:idx val="0"/>
          <c:order val="0"/>
          <c:tx>
            <c:v>Freq</c:v>
          </c:tx>
          <c:spPr>
            <a:ln w="38100">
              <a:solidFill>
                <a:srgbClr val="003366"/>
              </a:solidFill>
              <a:prstDash val="solid"/>
            </a:ln>
          </c:spPr>
          <c:marker>
            <c:symbol val="none"/>
          </c:marker>
          <c:xVal>
            <c:strRef>
              <c:f>'7. Process Capability Analysis'!$U$25:$U$75</c:f>
              <c:strCache>
                <c:ptCount val="1"/>
                <c:pt idx="0">
                  <c:v>#VALUE!</c:v>
                </c:pt>
              </c:strCache>
            </c:strRef>
          </c:xVal>
          <c:yVal>
            <c:numRef>
              <c:f>'7. Process Capability Analysis'!$V$25:$V$75</c:f>
              <c:numCache>
                <c:formatCode>0.00_ </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yVal>
          <c:smooth val="1"/>
          <c:extLst>
            <c:ext xmlns:c16="http://schemas.microsoft.com/office/drawing/2014/chart" uri="{C3380CC4-5D6E-409C-BE32-E72D297353CC}">
              <c16:uniqueId val="{00000000-0003-4E61-BAD9-098C34E8ABE1}"/>
            </c:ext>
          </c:extLst>
        </c:ser>
        <c:ser>
          <c:idx val="1"/>
          <c:order val="1"/>
          <c:tx>
            <c:v>USL</c:v>
          </c:tx>
          <c:spPr>
            <a:ln w="57150"/>
          </c:spPr>
          <c:marker>
            <c:symbol val="none"/>
          </c:marker>
          <c:xVal>
            <c:numRef>
              <c:f>'7. Process Capability Analysis'!$W$25:$W$75</c:f>
              <c:numCache>
                <c:formatCode>0.00_ </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xVal>
          <c:yVal>
            <c:numRef>
              <c:f>'7. Process Capability Analysis'!$Z$25:$Z$75</c:f>
              <c:numCache>
                <c:formatCode>0.0_);[Red]\(0.0\)</c:formatCode>
                <c:ptCount val="51"/>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yVal>
          <c:smooth val="1"/>
          <c:extLst>
            <c:ext xmlns:c16="http://schemas.microsoft.com/office/drawing/2014/chart" uri="{C3380CC4-5D6E-409C-BE32-E72D297353CC}">
              <c16:uniqueId val="{00000001-0003-4E61-BAD9-098C34E8ABE1}"/>
            </c:ext>
          </c:extLst>
        </c:ser>
        <c:ser>
          <c:idx val="2"/>
          <c:order val="2"/>
          <c:tx>
            <c:v>LSL</c:v>
          </c:tx>
          <c:spPr>
            <a:ln w="57150"/>
          </c:spPr>
          <c:marker>
            <c:symbol val="none"/>
          </c:marker>
          <c:xVal>
            <c:numRef>
              <c:f>'7. Process Capability Analysis'!$X$25:$X$75</c:f>
              <c:numCache>
                <c:formatCode>0.00_ </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xVal>
          <c:yVal>
            <c:numRef>
              <c:f>'7. Process Capability Analysis'!$Z$25:$Z$75</c:f>
              <c:numCache>
                <c:formatCode>0.0_);[Red]\(0.0\)</c:formatCode>
                <c:ptCount val="51"/>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yVal>
          <c:smooth val="1"/>
          <c:extLst>
            <c:ext xmlns:c16="http://schemas.microsoft.com/office/drawing/2014/chart" uri="{C3380CC4-5D6E-409C-BE32-E72D297353CC}">
              <c16:uniqueId val="{00000002-0003-4E61-BAD9-098C34E8ABE1}"/>
            </c:ext>
          </c:extLst>
        </c:ser>
        <c:ser>
          <c:idx val="3"/>
          <c:order val="3"/>
          <c:tx>
            <c:v>Mean</c:v>
          </c:tx>
          <c:spPr>
            <a:ln w="38100">
              <a:solidFill>
                <a:srgbClr val="339966"/>
              </a:solidFill>
              <a:prstDash val="solid"/>
            </a:ln>
          </c:spPr>
          <c:marker>
            <c:symbol val="none"/>
          </c:marker>
          <c:xVal>
            <c:numRef>
              <c:f>'7. Process Capability Analysis'!$Y$25:$Y$75</c:f>
              <c:numCache>
                <c:formatCode>0.00_ </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xVal>
          <c:yVal>
            <c:numRef>
              <c:f>'7. Process Capability Analysis'!$Z$25:$Z$75</c:f>
              <c:numCache>
                <c:formatCode>0.0_);[Red]\(0.0\)</c:formatCode>
                <c:ptCount val="51"/>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yVal>
          <c:smooth val="1"/>
          <c:extLst>
            <c:ext xmlns:c16="http://schemas.microsoft.com/office/drawing/2014/chart" uri="{C3380CC4-5D6E-409C-BE32-E72D297353CC}">
              <c16:uniqueId val="{00000003-0003-4E61-BAD9-098C34E8ABE1}"/>
            </c:ext>
          </c:extLst>
        </c:ser>
        <c:dLbls>
          <c:showLegendKey val="0"/>
          <c:showVal val="0"/>
          <c:showCatName val="0"/>
          <c:showSerName val="0"/>
          <c:showPercent val="0"/>
          <c:showBubbleSize val="0"/>
        </c:dLbls>
        <c:axId val="173643264"/>
        <c:axId val="173644800"/>
      </c:scatterChart>
      <c:valAx>
        <c:axId val="173643264"/>
        <c:scaling>
          <c:orientation val="minMax"/>
        </c:scaling>
        <c:delete val="0"/>
        <c:axPos val="b"/>
        <c:majorGridlines>
          <c:spPr>
            <a:ln w="3175">
              <a:solidFill>
                <a:srgbClr val="808080"/>
              </a:solidFill>
              <a:prstDash val="solid"/>
            </a:ln>
          </c:spPr>
        </c:majorGridlines>
        <c:minorGridlines>
          <c:spPr>
            <a:ln w="3175">
              <a:solidFill>
                <a:srgbClr val="C0C0C0"/>
              </a:solidFill>
              <a:prstDash val="solid"/>
            </a:ln>
          </c:spPr>
        </c:minorGridlines>
        <c:numFmt formatCode="0.00_ " sourceLinked="1"/>
        <c:majorTickMark val="out"/>
        <c:minorTickMark val="none"/>
        <c:tickLblPos val="nextTo"/>
        <c:spPr>
          <a:ln w="3175">
            <a:solidFill>
              <a:srgbClr val="808080"/>
            </a:solidFill>
            <a:prstDash val="solid"/>
          </a:ln>
        </c:spPr>
        <c:txPr>
          <a:bodyPr rot="0" vert="horz"/>
          <a:lstStyle/>
          <a:p>
            <a:pPr>
              <a:defRPr sz="1400" b="0" i="0" u="none" strike="noStrike" baseline="0">
                <a:solidFill>
                  <a:srgbClr val="000000"/>
                </a:solidFill>
                <a:latin typeface="宋体"/>
                <a:ea typeface="宋体"/>
                <a:cs typeface="宋体"/>
              </a:defRPr>
            </a:pPr>
            <a:endParaRPr lang="en-US"/>
          </a:p>
        </c:txPr>
        <c:crossAx val="173644800"/>
        <c:crosses val="autoZero"/>
        <c:crossBetween val="midCat"/>
      </c:valAx>
      <c:valAx>
        <c:axId val="173644800"/>
        <c:scaling>
          <c:orientation val="minMax"/>
          <c:min val="0"/>
        </c:scaling>
        <c:delete val="0"/>
        <c:axPos val="l"/>
        <c:majorGridlines>
          <c:spPr>
            <a:ln w="3175">
              <a:solidFill>
                <a:srgbClr val="808080"/>
              </a:solidFill>
              <a:prstDash val="solid"/>
            </a:ln>
          </c:spPr>
        </c:majorGridlines>
        <c:minorGridlines>
          <c:spPr>
            <a:ln w="3175">
              <a:solidFill>
                <a:srgbClr val="C0C0C0"/>
              </a:solidFill>
              <a:prstDash val="solid"/>
            </a:ln>
          </c:spPr>
        </c:minorGridlines>
        <c:numFmt formatCode="0.0_ " sourceLinked="0"/>
        <c:majorTickMark val="out"/>
        <c:minorTickMark val="none"/>
        <c:tickLblPos val="nextTo"/>
        <c:spPr>
          <a:ln w="3175">
            <a:solidFill>
              <a:srgbClr val="808080"/>
            </a:solidFill>
            <a:prstDash val="solid"/>
          </a:ln>
        </c:spPr>
        <c:txPr>
          <a:bodyPr rot="0" vert="horz"/>
          <a:lstStyle/>
          <a:p>
            <a:pPr>
              <a:defRPr sz="1400" b="0" i="0" u="none" strike="noStrike" baseline="0">
                <a:solidFill>
                  <a:srgbClr val="000000"/>
                </a:solidFill>
                <a:latin typeface="宋体"/>
                <a:ea typeface="宋体"/>
                <a:cs typeface="宋体"/>
              </a:defRPr>
            </a:pPr>
            <a:endParaRPr lang="en-US"/>
          </a:p>
        </c:txPr>
        <c:crossAx val="173643264"/>
        <c:crosses val="autoZero"/>
        <c:crossBetween val="midCat"/>
      </c:valAx>
      <c:spPr>
        <a:solidFill>
          <a:srgbClr val="F2F2F2"/>
        </a:solidFill>
        <a:ln w="25400">
          <a:noFill/>
        </a:ln>
      </c:spPr>
    </c:plotArea>
    <c:legend>
      <c:legendPos val="r"/>
      <c:layout>
        <c:manualLayout>
          <c:xMode val="edge"/>
          <c:yMode val="edge"/>
          <c:x val="0.32852652980499641"/>
          <c:y val="0.90582727900095239"/>
          <c:w val="0.40384311716434085"/>
          <c:h val="6.9917193794659452E-2"/>
        </c:manualLayout>
      </c:layout>
      <c:overlay val="0"/>
      <c:spPr>
        <a:noFill/>
        <a:ln w="25400">
          <a:noFill/>
        </a:ln>
      </c:spPr>
      <c:txPr>
        <a:bodyPr/>
        <a:lstStyle/>
        <a:p>
          <a:pPr>
            <a:defRPr sz="1285" b="1" i="0" u="none" strike="noStrike" baseline="0">
              <a:solidFill>
                <a:srgbClr val="000000"/>
              </a:solidFill>
              <a:latin typeface="宋体"/>
              <a:ea typeface="宋体"/>
              <a:cs typeface="宋体"/>
            </a:defRPr>
          </a:pPr>
          <a:endParaRPr lang="en-US"/>
        </a:p>
      </c:txPr>
    </c:legend>
    <c:plotVisOnly val="1"/>
    <c:dispBlanksAs val="gap"/>
    <c:showDLblsOverMax val="0"/>
  </c:chart>
  <c:spPr>
    <a:solidFill>
      <a:srgbClr val="FFFFFF"/>
    </a:solidFill>
    <a:ln w="28575">
      <a:solidFill>
        <a:schemeClr val="accent1">
          <a:lumMod val="75000"/>
        </a:schemeClr>
      </a:solidFill>
      <a:prstDash val="solid"/>
    </a:ln>
  </c:spPr>
  <c:txPr>
    <a:bodyPr/>
    <a:lstStyle/>
    <a:p>
      <a:pPr>
        <a:defRPr sz="14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1" i="0" u="none" strike="noStrike" baseline="0">
                <a:solidFill>
                  <a:srgbClr val="000000"/>
                </a:solidFill>
                <a:latin typeface="Arial"/>
                <a:ea typeface="Arial"/>
                <a:cs typeface="Arial"/>
              </a:defRPr>
            </a:pPr>
            <a:r>
              <a:rPr lang="en-GB"/>
              <a:t>Scatter Plot</a:t>
            </a:r>
          </a:p>
        </c:rich>
      </c:tx>
      <c:layout>
        <c:manualLayout>
          <c:xMode val="edge"/>
          <c:yMode val="edge"/>
          <c:x val="0.41003862889231868"/>
          <c:y val="3.7880019899473351E-2"/>
        </c:manualLayout>
      </c:layout>
      <c:overlay val="0"/>
      <c:spPr>
        <a:noFill/>
        <a:ln w="25400">
          <a:noFill/>
        </a:ln>
      </c:spPr>
    </c:title>
    <c:autoTitleDeleted val="0"/>
    <c:plotArea>
      <c:layout>
        <c:manualLayout>
          <c:layoutTarget val="inner"/>
          <c:xMode val="edge"/>
          <c:yMode val="edge"/>
          <c:x val="9.6404061052453374E-2"/>
          <c:y val="0.23233102376280307"/>
          <c:w val="0.88177581175977349"/>
          <c:h val="0.58840357105144692"/>
        </c:manualLayout>
      </c:layout>
      <c:lineChart>
        <c:grouping val="standard"/>
        <c:varyColors val="0"/>
        <c:ser>
          <c:idx val="0"/>
          <c:order val="0"/>
          <c:tx>
            <c:v>Appr A</c:v>
          </c:tx>
          <c:spPr>
            <a:ln w="12700">
              <a:solidFill>
                <a:srgbClr val="000080"/>
              </a:solidFill>
              <a:prstDash val="solid"/>
            </a:ln>
          </c:spPr>
          <c:marker>
            <c:symbol val="diamond"/>
            <c:size val="5"/>
            <c:spPr>
              <a:solidFill>
                <a:srgbClr val="000080"/>
              </a:solidFill>
              <a:ln>
                <a:solidFill>
                  <a:srgbClr val="000080"/>
                </a:solidFill>
                <a:prstDash val="solid"/>
              </a:ln>
            </c:spPr>
          </c:marker>
          <c:cat>
            <c:strRef>
              <c:f>Graphical!$Q$185:$BI$185</c:f>
              <c:strCache>
                <c:ptCount val="41"/>
                <c:pt idx="4">
                  <c:v>Part 6</c:v>
                </c:pt>
                <c:pt idx="13">
                  <c:v>Part 7</c:v>
                </c:pt>
                <c:pt idx="22">
                  <c:v>Part 8</c:v>
                </c:pt>
                <c:pt idx="31">
                  <c:v>Part 9</c:v>
                </c:pt>
                <c:pt idx="40">
                  <c:v>Part 10</c:v>
                </c:pt>
              </c:strCache>
            </c:strRef>
          </c:cat>
          <c:val>
            <c:numRef>
              <c:f>Graphical!$Q$187:$BI$187</c:f>
              <c:numCache>
                <c:formatCode>0.00</c:formatCode>
                <c:ptCount val="45"/>
                <c:pt idx="0">
                  <c:v>5</c:v>
                </c:pt>
                <c:pt idx="1">
                  <c:v>5</c:v>
                </c:pt>
                <c:pt idx="2">
                  <c:v>5</c:v>
                </c:pt>
                <c:pt idx="9">
                  <c:v>6</c:v>
                </c:pt>
                <c:pt idx="10">
                  <c:v>6</c:v>
                </c:pt>
                <c:pt idx="11">
                  <c:v>6</c:v>
                </c:pt>
                <c:pt idx="18">
                  <c:v>4</c:v>
                </c:pt>
                <c:pt idx="19">
                  <c:v>4</c:v>
                </c:pt>
                <c:pt idx="20">
                  <c:v>4</c:v>
                </c:pt>
                <c:pt idx="27">
                  <c:v>7</c:v>
                </c:pt>
                <c:pt idx="28">
                  <c:v>7</c:v>
                </c:pt>
                <c:pt idx="29">
                  <c:v>7</c:v>
                </c:pt>
                <c:pt idx="36">
                  <c:v>7</c:v>
                </c:pt>
                <c:pt idx="37">
                  <c:v>7</c:v>
                </c:pt>
                <c:pt idx="38">
                  <c:v>7</c:v>
                </c:pt>
              </c:numCache>
            </c:numRef>
          </c:val>
          <c:smooth val="0"/>
          <c:extLst>
            <c:ext xmlns:c16="http://schemas.microsoft.com/office/drawing/2014/chart" uri="{C3380CC4-5D6E-409C-BE32-E72D297353CC}">
              <c16:uniqueId val="{00000000-E211-4C19-BA1B-4154D563EAEC}"/>
            </c:ext>
          </c:extLst>
        </c:ser>
        <c:ser>
          <c:idx val="1"/>
          <c:order val="1"/>
          <c:tx>
            <c:v>Appr B</c:v>
          </c:tx>
          <c:spPr>
            <a:ln w="12700">
              <a:solidFill>
                <a:srgbClr val="99CC00"/>
              </a:solidFill>
              <a:prstDash val="solid"/>
            </a:ln>
          </c:spPr>
          <c:marker>
            <c:symbol val="square"/>
            <c:size val="5"/>
            <c:spPr>
              <a:solidFill>
                <a:srgbClr val="99CC00"/>
              </a:solidFill>
              <a:ln>
                <a:solidFill>
                  <a:srgbClr val="99CC00"/>
                </a:solidFill>
                <a:prstDash val="solid"/>
              </a:ln>
            </c:spPr>
          </c:marker>
          <c:cat>
            <c:strRef>
              <c:f>Graphical!$Q$185:$BI$185</c:f>
              <c:strCache>
                <c:ptCount val="41"/>
                <c:pt idx="4">
                  <c:v>Part 6</c:v>
                </c:pt>
                <c:pt idx="13">
                  <c:v>Part 7</c:v>
                </c:pt>
                <c:pt idx="22">
                  <c:v>Part 8</c:v>
                </c:pt>
                <c:pt idx="31">
                  <c:v>Part 9</c:v>
                </c:pt>
                <c:pt idx="40">
                  <c:v>Part 10</c:v>
                </c:pt>
              </c:strCache>
            </c:strRef>
          </c:cat>
          <c:val>
            <c:numRef>
              <c:f>Graphical!$Q$188:$BI$188</c:f>
              <c:numCache>
                <c:formatCode>General</c:formatCode>
                <c:ptCount val="45"/>
                <c:pt idx="3" formatCode="0.00">
                  <c:v>5</c:v>
                </c:pt>
                <c:pt idx="4" formatCode="0.00">
                  <c:v>3</c:v>
                </c:pt>
                <c:pt idx="5" formatCode="0.00">
                  <c:v>5</c:v>
                </c:pt>
                <c:pt idx="12" formatCode="0.00">
                  <c:v>6</c:v>
                </c:pt>
                <c:pt idx="13" formatCode="0.00">
                  <c:v>6</c:v>
                </c:pt>
                <c:pt idx="14" formatCode="0.00">
                  <c:v>6</c:v>
                </c:pt>
                <c:pt idx="21" formatCode="0.00">
                  <c:v>4</c:v>
                </c:pt>
                <c:pt idx="22" formatCode="0.00">
                  <c:v>4</c:v>
                </c:pt>
                <c:pt idx="23" formatCode="0.00">
                  <c:v>4</c:v>
                </c:pt>
                <c:pt idx="30" formatCode="0.00">
                  <c:v>7</c:v>
                </c:pt>
                <c:pt idx="31" formatCode="0.00">
                  <c:v>7</c:v>
                </c:pt>
                <c:pt idx="32" formatCode="0.00">
                  <c:v>7</c:v>
                </c:pt>
                <c:pt idx="39" formatCode="0.00">
                  <c:v>7</c:v>
                </c:pt>
                <c:pt idx="40" formatCode="0.00">
                  <c:v>7</c:v>
                </c:pt>
                <c:pt idx="41" formatCode="0.00">
                  <c:v>7</c:v>
                </c:pt>
              </c:numCache>
            </c:numRef>
          </c:val>
          <c:smooth val="0"/>
          <c:extLst>
            <c:ext xmlns:c16="http://schemas.microsoft.com/office/drawing/2014/chart" uri="{C3380CC4-5D6E-409C-BE32-E72D297353CC}">
              <c16:uniqueId val="{00000001-E211-4C19-BA1B-4154D563EAEC}"/>
            </c:ext>
          </c:extLst>
        </c:ser>
        <c:ser>
          <c:idx val="2"/>
          <c:order val="2"/>
          <c:tx>
            <c:v>Appr C</c:v>
          </c:tx>
          <c:spPr>
            <a:ln w="12700">
              <a:solidFill>
                <a:srgbClr val="FF0000"/>
              </a:solidFill>
              <a:prstDash val="solid"/>
            </a:ln>
          </c:spPr>
          <c:marker>
            <c:symbol val="triangle"/>
            <c:size val="5"/>
            <c:spPr>
              <a:solidFill>
                <a:srgbClr val="FF0000"/>
              </a:solidFill>
              <a:ln>
                <a:solidFill>
                  <a:srgbClr val="FF0000"/>
                </a:solidFill>
                <a:prstDash val="solid"/>
              </a:ln>
            </c:spPr>
          </c:marker>
          <c:cat>
            <c:strRef>
              <c:f>Graphical!$Q$185:$BI$185</c:f>
              <c:strCache>
                <c:ptCount val="41"/>
                <c:pt idx="4">
                  <c:v>Part 6</c:v>
                </c:pt>
                <c:pt idx="13">
                  <c:v>Part 7</c:v>
                </c:pt>
                <c:pt idx="22">
                  <c:v>Part 8</c:v>
                </c:pt>
                <c:pt idx="31">
                  <c:v>Part 9</c:v>
                </c:pt>
                <c:pt idx="40">
                  <c:v>Part 10</c:v>
                </c:pt>
              </c:strCache>
            </c:strRef>
          </c:cat>
          <c:val>
            <c:numRef>
              <c:f>Graphical!$Q$189:$BI$189</c:f>
              <c:numCache>
                <c:formatCode>General</c:formatCode>
                <c:ptCount val="45"/>
                <c:pt idx="6" formatCode="0.00">
                  <c:v>5</c:v>
                </c:pt>
                <c:pt idx="7" formatCode="0.00">
                  <c:v>5</c:v>
                </c:pt>
                <c:pt idx="8" formatCode="0.00">
                  <c:v>5</c:v>
                </c:pt>
                <c:pt idx="15" formatCode="0.00">
                  <c:v>6</c:v>
                </c:pt>
                <c:pt idx="16" formatCode="0.00">
                  <c:v>6</c:v>
                </c:pt>
                <c:pt idx="17" formatCode="0.00">
                  <c:v>6</c:v>
                </c:pt>
                <c:pt idx="24" formatCode="0.00">
                  <c:v>4</c:v>
                </c:pt>
                <c:pt idx="25" formatCode="0.00">
                  <c:v>4</c:v>
                </c:pt>
                <c:pt idx="26" formatCode="0.00">
                  <c:v>4</c:v>
                </c:pt>
                <c:pt idx="33" formatCode="0.00">
                  <c:v>7</c:v>
                </c:pt>
                <c:pt idx="34" formatCode="0.00">
                  <c:v>7</c:v>
                </c:pt>
                <c:pt idx="35" formatCode="0.00">
                  <c:v>7</c:v>
                </c:pt>
                <c:pt idx="42" formatCode="0.00">
                  <c:v>7</c:v>
                </c:pt>
                <c:pt idx="43" formatCode="0.00">
                  <c:v>7</c:v>
                </c:pt>
                <c:pt idx="44" formatCode="0.00">
                  <c:v>7</c:v>
                </c:pt>
              </c:numCache>
            </c:numRef>
          </c:val>
          <c:smooth val="0"/>
          <c:extLst>
            <c:ext xmlns:c16="http://schemas.microsoft.com/office/drawing/2014/chart" uri="{C3380CC4-5D6E-409C-BE32-E72D297353CC}">
              <c16:uniqueId val="{00000002-E211-4C19-BA1B-4154D563EAEC}"/>
            </c:ext>
          </c:extLst>
        </c:ser>
        <c:dLbls>
          <c:showLegendKey val="0"/>
          <c:showVal val="0"/>
          <c:showCatName val="0"/>
          <c:showSerName val="0"/>
          <c:showPercent val="0"/>
          <c:showBubbleSize val="0"/>
        </c:dLbls>
        <c:marker val="1"/>
        <c:smooth val="0"/>
        <c:axId val="249436544"/>
        <c:axId val="1"/>
      </c:lineChart>
      <c:catAx>
        <c:axId val="249436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4943654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Whiskers Chart - Appraiser A</a:t>
            </a:r>
          </a:p>
        </c:rich>
      </c:tx>
      <c:layout>
        <c:manualLayout>
          <c:xMode val="edge"/>
          <c:yMode val="edge"/>
          <c:x val="0.34956308973774974"/>
          <c:y val="4.316669718610755E-2"/>
        </c:manualLayout>
      </c:layout>
      <c:overlay val="0"/>
      <c:spPr>
        <a:noFill/>
        <a:ln w="25400">
          <a:noFill/>
        </a:ln>
      </c:spPr>
    </c:title>
    <c:autoTitleDeleted val="0"/>
    <c:plotArea>
      <c:layout>
        <c:manualLayout>
          <c:layoutTarget val="inner"/>
          <c:xMode val="edge"/>
          <c:yMode val="edge"/>
          <c:x val="7.4266166252508162E-2"/>
          <c:y val="0.25540499180386539"/>
          <c:w val="0.89119399503009789"/>
          <c:h val="0.56836603809874264"/>
        </c:manualLayout>
      </c:layout>
      <c:scatterChart>
        <c:scatterStyle val="lineMarker"/>
        <c:varyColors val="0"/>
        <c:ser>
          <c:idx val="0"/>
          <c:order val="0"/>
          <c:spPr>
            <a:ln w="19050">
              <a:noFill/>
            </a:ln>
          </c:spPr>
          <c:marker>
            <c:symbol val="diamond"/>
            <c:size val="5"/>
            <c:spPr>
              <a:solidFill>
                <a:srgbClr val="000080"/>
              </a:solidFill>
              <a:ln>
                <a:solidFill>
                  <a:srgbClr val="000080"/>
                </a:solidFill>
                <a:prstDash val="solid"/>
              </a:ln>
            </c:spPr>
          </c:marker>
          <c:errBars>
            <c:errDir val="y"/>
            <c:errBarType val="both"/>
            <c:errValType val="cust"/>
            <c:noEndCap val="0"/>
            <c:plus>
              <c:numRef>
                <c:f>Graphical!$R$225:$AA$225</c:f>
                <c:numCache>
                  <c:formatCode>General</c:formatCode>
                  <c:ptCount val="10"/>
                  <c:pt idx="0">
                    <c:v>0</c:v>
                  </c:pt>
                  <c:pt idx="1">
                    <c:v>0</c:v>
                  </c:pt>
                  <c:pt idx="2">
                    <c:v>0</c:v>
                  </c:pt>
                  <c:pt idx="3">
                    <c:v>1.333333333333333</c:v>
                  </c:pt>
                  <c:pt idx="4">
                    <c:v>1.333333333333333</c:v>
                  </c:pt>
                  <c:pt idx="5">
                    <c:v>0</c:v>
                  </c:pt>
                  <c:pt idx="6">
                    <c:v>0</c:v>
                  </c:pt>
                  <c:pt idx="7">
                    <c:v>0</c:v>
                  </c:pt>
                  <c:pt idx="8">
                    <c:v>0</c:v>
                  </c:pt>
                  <c:pt idx="9">
                    <c:v>0</c:v>
                  </c:pt>
                </c:numCache>
              </c:numRef>
            </c:plus>
            <c:minus>
              <c:numRef>
                <c:f>Graphical!$R$227:$AA$227</c:f>
                <c:numCache>
                  <c:formatCode>General</c:formatCode>
                  <c:ptCount val="10"/>
                  <c:pt idx="0">
                    <c:v>0</c:v>
                  </c:pt>
                  <c:pt idx="1">
                    <c:v>0</c:v>
                  </c:pt>
                  <c:pt idx="2">
                    <c:v>0</c:v>
                  </c:pt>
                  <c:pt idx="3">
                    <c:v>0.66666666666666696</c:v>
                  </c:pt>
                  <c:pt idx="4">
                    <c:v>0.66666666666666696</c:v>
                  </c:pt>
                  <c:pt idx="5">
                    <c:v>0</c:v>
                  </c:pt>
                  <c:pt idx="6">
                    <c:v>0</c:v>
                  </c:pt>
                  <c:pt idx="7">
                    <c:v>0</c:v>
                  </c:pt>
                  <c:pt idx="8">
                    <c:v>0</c:v>
                  </c:pt>
                  <c:pt idx="9">
                    <c:v>0</c:v>
                  </c:pt>
                </c:numCache>
              </c:numRef>
            </c:minus>
            <c:spPr>
              <a:ln w="12700">
                <a:solidFill>
                  <a:srgbClr val="000000"/>
                </a:solidFill>
                <a:prstDash val="solid"/>
              </a:ln>
            </c:spPr>
          </c:errBars>
          <c:xVal>
            <c:numRef>
              <c:f>Graphical!$R$223:$AA$223</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Graphical!$C$18:$L$18</c:f>
              <c:numCache>
                <c:formatCode>0.00</c:formatCode>
                <c:ptCount val="10"/>
                <c:pt idx="0">
                  <c:v>5</c:v>
                </c:pt>
                <c:pt idx="1">
                  <c:v>2</c:v>
                </c:pt>
                <c:pt idx="2">
                  <c:v>8</c:v>
                </c:pt>
                <c:pt idx="3">
                  <c:v>5.666666666666667</c:v>
                </c:pt>
                <c:pt idx="4">
                  <c:v>5.666666666666667</c:v>
                </c:pt>
                <c:pt idx="5">
                  <c:v>5</c:v>
                </c:pt>
                <c:pt idx="6">
                  <c:v>6</c:v>
                </c:pt>
                <c:pt idx="7">
                  <c:v>4</c:v>
                </c:pt>
                <c:pt idx="8">
                  <c:v>7</c:v>
                </c:pt>
                <c:pt idx="9">
                  <c:v>7</c:v>
                </c:pt>
              </c:numCache>
            </c:numRef>
          </c:yVal>
          <c:smooth val="0"/>
          <c:extLst>
            <c:ext xmlns:c16="http://schemas.microsoft.com/office/drawing/2014/chart" uri="{C3380CC4-5D6E-409C-BE32-E72D297353CC}">
              <c16:uniqueId val="{00000000-7DF9-44C4-9943-0E9DCDF5A476}"/>
            </c:ext>
          </c:extLst>
        </c:ser>
        <c:dLbls>
          <c:showLegendKey val="0"/>
          <c:showVal val="0"/>
          <c:showCatName val="0"/>
          <c:showSerName val="0"/>
          <c:showPercent val="0"/>
          <c:showBubbleSize val="0"/>
        </c:dLbls>
        <c:axId val="249435560"/>
        <c:axId val="1"/>
      </c:scatterChart>
      <c:valAx>
        <c:axId val="249435560"/>
        <c:scaling>
          <c:orientation val="minMax"/>
          <c:max val="10"/>
          <c:min val="1"/>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1"/>
        <c:crosses val="autoZero"/>
        <c:crossBetween val="midCat"/>
        <c:majorUnit val="1"/>
        <c:minorUnit val="1"/>
      </c:valAx>
      <c:valAx>
        <c:axId val="1"/>
        <c:scaling>
          <c:orientation val="minMax"/>
        </c:scaling>
        <c:delete val="0"/>
        <c:axPos val="l"/>
        <c:majorGridlines>
          <c:spPr>
            <a:ln w="3175">
              <a:solidFill>
                <a:srgbClr val="FFFFFF"/>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249435560"/>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n-GB"/>
              <a:t>Whiskers Chart - Appraiser B</a:t>
            </a:r>
          </a:p>
        </c:rich>
      </c:tx>
      <c:layout>
        <c:manualLayout>
          <c:xMode val="edge"/>
          <c:yMode val="edge"/>
          <c:x val="0.34783746091144546"/>
          <c:y val="4.2255060583180529E-2"/>
        </c:manualLayout>
      </c:layout>
      <c:overlay val="0"/>
      <c:spPr>
        <a:noFill/>
        <a:ln w="25400">
          <a:noFill/>
        </a:ln>
      </c:spPr>
    </c:title>
    <c:autoTitleDeleted val="0"/>
    <c:plotArea>
      <c:layout>
        <c:manualLayout>
          <c:layoutTarget val="inner"/>
          <c:xMode val="edge"/>
          <c:yMode val="edge"/>
          <c:x val="7.4171216819881133E-2"/>
          <c:y val="0.2500086639612899"/>
          <c:w val="0.89133341592167514"/>
          <c:h val="0.57748480126269786"/>
        </c:manualLayout>
      </c:layout>
      <c:scatterChart>
        <c:scatterStyle val="lineMarker"/>
        <c:varyColors val="0"/>
        <c:ser>
          <c:idx val="0"/>
          <c:order val="0"/>
          <c:spPr>
            <a:ln w="19050">
              <a:noFill/>
            </a:ln>
          </c:spPr>
          <c:marker>
            <c:symbol val="diamond"/>
            <c:size val="5"/>
            <c:spPr>
              <a:solidFill>
                <a:srgbClr val="000080"/>
              </a:solidFill>
              <a:ln>
                <a:solidFill>
                  <a:srgbClr val="000080"/>
                </a:solidFill>
                <a:prstDash val="solid"/>
              </a:ln>
            </c:spPr>
          </c:marker>
          <c:errBars>
            <c:errDir val="y"/>
            <c:errBarType val="both"/>
            <c:errValType val="cust"/>
            <c:noEndCap val="1"/>
            <c:plus>
              <c:numRef>
                <c:f>Graphical!$R$229:$AA$229</c:f>
                <c:numCache>
                  <c:formatCode>General</c:formatCode>
                  <c:ptCount val="10"/>
                  <c:pt idx="0">
                    <c:v>0</c:v>
                  </c:pt>
                  <c:pt idx="1">
                    <c:v>0</c:v>
                  </c:pt>
                  <c:pt idx="2">
                    <c:v>0</c:v>
                  </c:pt>
                  <c:pt idx="3">
                    <c:v>0</c:v>
                  </c:pt>
                  <c:pt idx="4">
                    <c:v>0.66666666666666696</c:v>
                  </c:pt>
                  <c:pt idx="5">
                    <c:v>0.66666666666666696</c:v>
                  </c:pt>
                  <c:pt idx="6">
                    <c:v>0</c:v>
                  </c:pt>
                  <c:pt idx="7">
                    <c:v>0</c:v>
                  </c:pt>
                  <c:pt idx="8">
                    <c:v>0</c:v>
                  </c:pt>
                  <c:pt idx="9">
                    <c:v>0</c:v>
                  </c:pt>
                </c:numCache>
              </c:numRef>
            </c:plus>
            <c:minus>
              <c:numRef>
                <c:f>Graphical!$R$231:$AA$231</c:f>
                <c:numCache>
                  <c:formatCode>General</c:formatCode>
                  <c:ptCount val="10"/>
                  <c:pt idx="0">
                    <c:v>0</c:v>
                  </c:pt>
                  <c:pt idx="1">
                    <c:v>0</c:v>
                  </c:pt>
                  <c:pt idx="2">
                    <c:v>0</c:v>
                  </c:pt>
                  <c:pt idx="3">
                    <c:v>0</c:v>
                  </c:pt>
                  <c:pt idx="4">
                    <c:v>1.333333333333333</c:v>
                  </c:pt>
                  <c:pt idx="5">
                    <c:v>1.333333333333333</c:v>
                  </c:pt>
                  <c:pt idx="6">
                    <c:v>0</c:v>
                  </c:pt>
                  <c:pt idx="7">
                    <c:v>0</c:v>
                  </c:pt>
                  <c:pt idx="8">
                    <c:v>0</c:v>
                  </c:pt>
                  <c:pt idx="9">
                    <c:v>0</c:v>
                  </c:pt>
                </c:numCache>
              </c:numRef>
            </c:minus>
            <c:spPr>
              <a:ln w="12700">
                <a:solidFill>
                  <a:srgbClr val="000000"/>
                </a:solidFill>
                <a:prstDash val="solid"/>
              </a:ln>
            </c:spPr>
          </c:errBars>
          <c:xVal>
            <c:numRef>
              <c:f>Graphical!$R$223:$AA$223</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Graphical!$C$23:$L$23</c:f>
              <c:numCache>
                <c:formatCode>0.00</c:formatCode>
                <c:ptCount val="10"/>
                <c:pt idx="0">
                  <c:v>5</c:v>
                </c:pt>
                <c:pt idx="1">
                  <c:v>2</c:v>
                </c:pt>
                <c:pt idx="2">
                  <c:v>8</c:v>
                </c:pt>
                <c:pt idx="3">
                  <c:v>5</c:v>
                </c:pt>
                <c:pt idx="4">
                  <c:v>4.333333333333333</c:v>
                </c:pt>
                <c:pt idx="5">
                  <c:v>4.333333333333333</c:v>
                </c:pt>
                <c:pt idx="6">
                  <c:v>6</c:v>
                </c:pt>
                <c:pt idx="7">
                  <c:v>4</c:v>
                </c:pt>
                <c:pt idx="8">
                  <c:v>7</c:v>
                </c:pt>
                <c:pt idx="9">
                  <c:v>7</c:v>
                </c:pt>
              </c:numCache>
            </c:numRef>
          </c:yVal>
          <c:smooth val="0"/>
          <c:extLst>
            <c:ext xmlns:c16="http://schemas.microsoft.com/office/drawing/2014/chart" uri="{C3380CC4-5D6E-409C-BE32-E72D297353CC}">
              <c16:uniqueId val="{00000000-186E-4CFA-8BF1-8FB85BC2BCE2}"/>
            </c:ext>
          </c:extLst>
        </c:ser>
        <c:dLbls>
          <c:showLegendKey val="0"/>
          <c:showVal val="0"/>
          <c:showCatName val="0"/>
          <c:showSerName val="0"/>
          <c:showPercent val="0"/>
          <c:showBubbleSize val="0"/>
        </c:dLbls>
        <c:axId val="249432936"/>
        <c:axId val="1"/>
      </c:scatterChart>
      <c:valAx>
        <c:axId val="249432936"/>
        <c:scaling>
          <c:orientation val="minMax"/>
          <c:max val="10"/>
          <c:min val="1"/>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1"/>
        <c:crosses val="autoZero"/>
        <c:crossBetween val="midCat"/>
        <c:majorUnit val="1"/>
        <c:minorUnit val="1"/>
      </c:valAx>
      <c:valAx>
        <c:axId val="1"/>
        <c:scaling>
          <c:orientation val="minMax"/>
        </c:scaling>
        <c:delete val="0"/>
        <c:axPos val="l"/>
        <c:majorGridlines>
          <c:spPr>
            <a:ln w="3175">
              <a:solidFill>
                <a:srgbClr val="FFFFFF"/>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249432936"/>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n-GB"/>
              <a:t>Whiskers Chart - Appraiser C</a:t>
            </a:r>
          </a:p>
        </c:rich>
      </c:tx>
      <c:layout>
        <c:manualLayout>
          <c:xMode val="edge"/>
          <c:yMode val="edge"/>
          <c:x val="0.34866971941522135"/>
          <c:y val="4.2255060583180529E-2"/>
        </c:manualLayout>
      </c:layout>
      <c:overlay val="0"/>
      <c:spPr>
        <a:noFill/>
        <a:ln w="25400">
          <a:noFill/>
        </a:ln>
      </c:spPr>
    </c:title>
    <c:autoTitleDeleted val="0"/>
    <c:plotArea>
      <c:layout>
        <c:manualLayout>
          <c:layoutTarget val="inner"/>
          <c:xMode val="edge"/>
          <c:yMode val="edge"/>
          <c:x val="7.407633903524749E-2"/>
          <c:y val="0.2500086639612899"/>
          <c:w val="0.8914704249414267"/>
          <c:h val="0.57748480126269786"/>
        </c:manualLayout>
      </c:layout>
      <c:scatterChart>
        <c:scatterStyle val="lineMarker"/>
        <c:varyColors val="0"/>
        <c:ser>
          <c:idx val="0"/>
          <c:order val="0"/>
          <c:spPr>
            <a:ln w="19050">
              <a:noFill/>
            </a:ln>
          </c:spPr>
          <c:marker>
            <c:symbol val="diamond"/>
            <c:size val="5"/>
            <c:spPr>
              <a:solidFill>
                <a:srgbClr val="000080"/>
              </a:solidFill>
              <a:ln>
                <a:solidFill>
                  <a:srgbClr val="000080"/>
                </a:solidFill>
                <a:prstDash val="solid"/>
              </a:ln>
            </c:spPr>
          </c:marker>
          <c:errBars>
            <c:errDir val="y"/>
            <c:errBarType val="both"/>
            <c:errValType val="cust"/>
            <c:noEndCap val="0"/>
            <c:plus>
              <c:numRef>
                <c:f>Graphical!$R$233:$AA$233</c:f>
                <c:numCache>
                  <c:formatCode>General</c:formatCode>
                  <c:ptCount val="10"/>
                  <c:pt idx="0">
                    <c:v>0</c:v>
                  </c:pt>
                  <c:pt idx="1">
                    <c:v>0</c:v>
                  </c:pt>
                  <c:pt idx="2">
                    <c:v>0</c:v>
                  </c:pt>
                  <c:pt idx="3">
                    <c:v>0</c:v>
                  </c:pt>
                  <c:pt idx="4">
                    <c:v>2.666666666666667</c:v>
                  </c:pt>
                  <c:pt idx="5">
                    <c:v>0</c:v>
                  </c:pt>
                  <c:pt idx="6">
                    <c:v>0</c:v>
                  </c:pt>
                  <c:pt idx="7">
                    <c:v>0</c:v>
                  </c:pt>
                  <c:pt idx="8">
                    <c:v>0</c:v>
                  </c:pt>
                  <c:pt idx="9">
                    <c:v>0</c:v>
                  </c:pt>
                </c:numCache>
              </c:numRef>
            </c:plus>
            <c:minus>
              <c:numRef>
                <c:f>Graphical!$R$235:$AA$235</c:f>
                <c:numCache>
                  <c:formatCode>General</c:formatCode>
                  <c:ptCount val="10"/>
                  <c:pt idx="0">
                    <c:v>0</c:v>
                  </c:pt>
                  <c:pt idx="1">
                    <c:v>0</c:v>
                  </c:pt>
                  <c:pt idx="2">
                    <c:v>0</c:v>
                  </c:pt>
                  <c:pt idx="3">
                    <c:v>0</c:v>
                  </c:pt>
                  <c:pt idx="4">
                    <c:v>1.333333333333333</c:v>
                  </c:pt>
                  <c:pt idx="5">
                    <c:v>0</c:v>
                  </c:pt>
                  <c:pt idx="6">
                    <c:v>0</c:v>
                  </c:pt>
                  <c:pt idx="7">
                    <c:v>0</c:v>
                  </c:pt>
                  <c:pt idx="8">
                    <c:v>0</c:v>
                  </c:pt>
                  <c:pt idx="9">
                    <c:v>0</c:v>
                  </c:pt>
                </c:numCache>
              </c:numRef>
            </c:minus>
            <c:spPr>
              <a:ln w="12700">
                <a:solidFill>
                  <a:srgbClr val="000000"/>
                </a:solidFill>
                <a:prstDash val="solid"/>
              </a:ln>
            </c:spPr>
          </c:errBars>
          <c:xVal>
            <c:numRef>
              <c:f>Graphical!$R$223:$AA$223</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Graphical!$C$28:$L$28</c:f>
              <c:numCache>
                <c:formatCode>0.00</c:formatCode>
                <c:ptCount val="10"/>
                <c:pt idx="0">
                  <c:v>5</c:v>
                </c:pt>
                <c:pt idx="1">
                  <c:v>2</c:v>
                </c:pt>
                <c:pt idx="2">
                  <c:v>8</c:v>
                </c:pt>
                <c:pt idx="3">
                  <c:v>5</c:v>
                </c:pt>
                <c:pt idx="4">
                  <c:v>6.333333333333333</c:v>
                </c:pt>
                <c:pt idx="5">
                  <c:v>5</c:v>
                </c:pt>
                <c:pt idx="6">
                  <c:v>6</c:v>
                </c:pt>
                <c:pt idx="7">
                  <c:v>4</c:v>
                </c:pt>
                <c:pt idx="8">
                  <c:v>7</c:v>
                </c:pt>
                <c:pt idx="9">
                  <c:v>7</c:v>
                </c:pt>
              </c:numCache>
            </c:numRef>
          </c:yVal>
          <c:smooth val="0"/>
          <c:extLst>
            <c:ext xmlns:c16="http://schemas.microsoft.com/office/drawing/2014/chart" uri="{C3380CC4-5D6E-409C-BE32-E72D297353CC}">
              <c16:uniqueId val="{00000000-0EB2-41DC-B672-64EA9C05E278}"/>
            </c:ext>
          </c:extLst>
        </c:ser>
        <c:dLbls>
          <c:showLegendKey val="0"/>
          <c:showVal val="0"/>
          <c:showCatName val="0"/>
          <c:showSerName val="0"/>
          <c:showPercent val="0"/>
          <c:showBubbleSize val="0"/>
        </c:dLbls>
        <c:axId val="249433592"/>
        <c:axId val="1"/>
      </c:scatterChart>
      <c:valAx>
        <c:axId val="249433592"/>
        <c:scaling>
          <c:orientation val="minMax"/>
          <c:max val="10"/>
          <c:min val="1"/>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1"/>
        <c:crosses val="autoZero"/>
        <c:crossBetween val="midCat"/>
        <c:majorUnit val="1"/>
        <c:minorUnit val="1"/>
      </c:valAx>
      <c:valAx>
        <c:axId val="1"/>
        <c:scaling>
          <c:orientation val="minMax"/>
        </c:scaling>
        <c:delete val="0"/>
        <c:axPos val="l"/>
        <c:majorGridlines>
          <c:spPr>
            <a:ln w="3175">
              <a:solidFill>
                <a:srgbClr val="FFFFFF"/>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249433592"/>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1" i="0" u="none" strike="noStrike" baseline="0">
                <a:solidFill>
                  <a:srgbClr val="000000"/>
                </a:solidFill>
                <a:latin typeface="Arial"/>
                <a:ea typeface="Arial"/>
                <a:cs typeface="Arial"/>
              </a:defRPr>
            </a:pPr>
            <a:r>
              <a:rPr lang="en-GB"/>
              <a:t>Error Chart</a:t>
            </a:r>
          </a:p>
        </c:rich>
      </c:tx>
      <c:layout>
        <c:manualLayout>
          <c:xMode val="edge"/>
          <c:yMode val="edge"/>
          <c:x val="0.41464732331344151"/>
          <c:y val="3.750104052527415E-2"/>
        </c:manualLayout>
      </c:layout>
      <c:overlay val="0"/>
      <c:spPr>
        <a:noFill/>
        <a:ln w="25400">
          <a:noFill/>
        </a:ln>
      </c:spPr>
    </c:title>
    <c:autoTitleDeleted val="0"/>
    <c:plotArea>
      <c:layout>
        <c:manualLayout>
          <c:layoutTarget val="inner"/>
          <c:xMode val="edge"/>
          <c:yMode val="edge"/>
          <c:x val="8.2159218117188237E-2"/>
          <c:y val="0.23000717427061063"/>
          <c:w val="0.89604897259058425"/>
          <c:h val="0.61001902741335856"/>
        </c:manualLayout>
      </c:layout>
      <c:lineChart>
        <c:grouping val="standard"/>
        <c:varyColors val="0"/>
        <c:ser>
          <c:idx val="0"/>
          <c:order val="0"/>
          <c:tx>
            <c:v>Appr A</c:v>
          </c:tx>
          <c:spPr>
            <a:ln w="12700">
              <a:solidFill>
                <a:srgbClr val="000080"/>
              </a:solidFill>
              <a:prstDash val="solid"/>
            </a:ln>
          </c:spPr>
          <c:marker>
            <c:symbol val="diamond"/>
            <c:size val="5"/>
            <c:spPr>
              <a:solidFill>
                <a:srgbClr val="000080"/>
              </a:solidFill>
              <a:ln>
                <a:solidFill>
                  <a:srgbClr val="000080"/>
                </a:solidFill>
                <a:prstDash val="solid"/>
              </a:ln>
            </c:spPr>
          </c:marker>
          <c:cat>
            <c:strRef>
              <c:f>Graphical!$Q$266:$BI$266</c:f>
              <c:strCache>
                <c:ptCount val="41"/>
                <c:pt idx="4">
                  <c:v>Part 1</c:v>
                </c:pt>
                <c:pt idx="13">
                  <c:v>Part 2</c:v>
                </c:pt>
                <c:pt idx="22">
                  <c:v>Part 3</c:v>
                </c:pt>
                <c:pt idx="31">
                  <c:v>Part 4</c:v>
                </c:pt>
                <c:pt idx="40">
                  <c:v>Part 5</c:v>
                </c:pt>
              </c:strCache>
            </c:strRef>
          </c:cat>
          <c:val>
            <c:numRef>
              <c:f>Graphical!$Q$268:$BI$268</c:f>
              <c:numCache>
                <c:formatCode>General</c:formatCode>
                <c:ptCount val="45"/>
                <c:pt idx="0">
                  <c:v>0</c:v>
                </c:pt>
                <c:pt idx="1">
                  <c:v>0</c:v>
                </c:pt>
                <c:pt idx="2">
                  <c:v>0</c:v>
                </c:pt>
                <c:pt idx="9">
                  <c:v>0</c:v>
                </c:pt>
                <c:pt idx="10">
                  <c:v>0</c:v>
                </c:pt>
                <c:pt idx="11">
                  <c:v>0</c:v>
                </c:pt>
                <c:pt idx="18">
                  <c:v>0</c:v>
                </c:pt>
                <c:pt idx="19">
                  <c:v>0</c:v>
                </c:pt>
                <c:pt idx="20">
                  <c:v>0</c:v>
                </c:pt>
                <c:pt idx="27">
                  <c:v>-0.22222222222222232</c:v>
                </c:pt>
                <c:pt idx="28">
                  <c:v>-0.22222222222222232</c:v>
                </c:pt>
                <c:pt idx="29">
                  <c:v>1.7777777777777777</c:v>
                </c:pt>
                <c:pt idx="36">
                  <c:v>-0.44444444444444375</c:v>
                </c:pt>
                <c:pt idx="37">
                  <c:v>-0.44444444444444375</c:v>
                </c:pt>
                <c:pt idx="38">
                  <c:v>1.5555555555555562</c:v>
                </c:pt>
              </c:numCache>
            </c:numRef>
          </c:val>
          <c:smooth val="0"/>
          <c:extLst>
            <c:ext xmlns:c16="http://schemas.microsoft.com/office/drawing/2014/chart" uri="{C3380CC4-5D6E-409C-BE32-E72D297353CC}">
              <c16:uniqueId val="{00000000-9413-4158-87A7-6D306C6CC602}"/>
            </c:ext>
          </c:extLst>
        </c:ser>
        <c:ser>
          <c:idx val="1"/>
          <c:order val="1"/>
          <c:tx>
            <c:v>Appr B</c:v>
          </c:tx>
          <c:spPr>
            <a:ln w="12700">
              <a:solidFill>
                <a:srgbClr val="99CC00"/>
              </a:solidFill>
              <a:prstDash val="solid"/>
            </a:ln>
          </c:spPr>
          <c:marker>
            <c:symbol val="square"/>
            <c:size val="5"/>
            <c:spPr>
              <a:solidFill>
                <a:srgbClr val="99CC00"/>
              </a:solidFill>
              <a:ln>
                <a:solidFill>
                  <a:srgbClr val="99CC00"/>
                </a:solidFill>
                <a:prstDash val="solid"/>
              </a:ln>
            </c:spPr>
          </c:marker>
          <c:cat>
            <c:strRef>
              <c:f>Graphical!$Q$266:$BI$266</c:f>
              <c:strCache>
                <c:ptCount val="41"/>
                <c:pt idx="4">
                  <c:v>Part 1</c:v>
                </c:pt>
                <c:pt idx="13">
                  <c:v>Part 2</c:v>
                </c:pt>
                <c:pt idx="22">
                  <c:v>Part 3</c:v>
                </c:pt>
                <c:pt idx="31">
                  <c:v>Part 4</c:v>
                </c:pt>
                <c:pt idx="40">
                  <c:v>Part 5</c:v>
                </c:pt>
              </c:strCache>
            </c:strRef>
          </c:cat>
          <c:val>
            <c:numRef>
              <c:f>Graphical!$Q$269:$BI$269</c:f>
              <c:numCache>
                <c:formatCode>General</c:formatCode>
                <c:ptCount val="45"/>
                <c:pt idx="3">
                  <c:v>0</c:v>
                </c:pt>
                <c:pt idx="4">
                  <c:v>0</c:v>
                </c:pt>
                <c:pt idx="5">
                  <c:v>0</c:v>
                </c:pt>
                <c:pt idx="12">
                  <c:v>0</c:v>
                </c:pt>
                <c:pt idx="13">
                  <c:v>0</c:v>
                </c:pt>
                <c:pt idx="14">
                  <c:v>0</c:v>
                </c:pt>
                <c:pt idx="21">
                  <c:v>0</c:v>
                </c:pt>
                <c:pt idx="22">
                  <c:v>0</c:v>
                </c:pt>
                <c:pt idx="23">
                  <c:v>0</c:v>
                </c:pt>
                <c:pt idx="30">
                  <c:v>-0.22222222222222232</c:v>
                </c:pt>
                <c:pt idx="31">
                  <c:v>-0.22222222222222232</c:v>
                </c:pt>
                <c:pt idx="32">
                  <c:v>-0.22222222222222232</c:v>
                </c:pt>
                <c:pt idx="39">
                  <c:v>-0.44444444444444375</c:v>
                </c:pt>
                <c:pt idx="40">
                  <c:v>-2.4444444444444438</c:v>
                </c:pt>
                <c:pt idx="41">
                  <c:v>-0.44444444444444375</c:v>
                </c:pt>
              </c:numCache>
            </c:numRef>
          </c:val>
          <c:smooth val="0"/>
          <c:extLst>
            <c:ext xmlns:c16="http://schemas.microsoft.com/office/drawing/2014/chart" uri="{C3380CC4-5D6E-409C-BE32-E72D297353CC}">
              <c16:uniqueId val="{00000001-9413-4158-87A7-6D306C6CC602}"/>
            </c:ext>
          </c:extLst>
        </c:ser>
        <c:ser>
          <c:idx val="2"/>
          <c:order val="2"/>
          <c:tx>
            <c:v>Appr C</c:v>
          </c:tx>
          <c:spPr>
            <a:ln w="12700">
              <a:solidFill>
                <a:srgbClr val="FF0000"/>
              </a:solidFill>
              <a:prstDash val="solid"/>
            </a:ln>
          </c:spPr>
          <c:marker>
            <c:symbol val="triangle"/>
            <c:size val="5"/>
            <c:spPr>
              <a:solidFill>
                <a:srgbClr val="FF0000"/>
              </a:solidFill>
              <a:ln>
                <a:solidFill>
                  <a:srgbClr val="FF0000"/>
                </a:solidFill>
                <a:prstDash val="solid"/>
              </a:ln>
            </c:spPr>
          </c:marker>
          <c:cat>
            <c:strRef>
              <c:f>Graphical!$Q$266:$BI$266</c:f>
              <c:strCache>
                <c:ptCount val="41"/>
                <c:pt idx="4">
                  <c:v>Part 1</c:v>
                </c:pt>
                <c:pt idx="13">
                  <c:v>Part 2</c:v>
                </c:pt>
                <c:pt idx="22">
                  <c:v>Part 3</c:v>
                </c:pt>
                <c:pt idx="31">
                  <c:v>Part 4</c:v>
                </c:pt>
                <c:pt idx="40">
                  <c:v>Part 5</c:v>
                </c:pt>
              </c:strCache>
            </c:strRef>
          </c:cat>
          <c:val>
            <c:numRef>
              <c:f>Graphical!$Q$270:$BI$270</c:f>
              <c:numCache>
                <c:formatCode>General</c:formatCode>
                <c:ptCount val="45"/>
                <c:pt idx="6">
                  <c:v>0</c:v>
                </c:pt>
                <c:pt idx="7">
                  <c:v>0</c:v>
                </c:pt>
                <c:pt idx="8">
                  <c:v>0</c:v>
                </c:pt>
                <c:pt idx="15">
                  <c:v>0</c:v>
                </c:pt>
                <c:pt idx="16">
                  <c:v>0</c:v>
                </c:pt>
                <c:pt idx="17">
                  <c:v>0</c:v>
                </c:pt>
                <c:pt idx="24">
                  <c:v>0</c:v>
                </c:pt>
                <c:pt idx="25">
                  <c:v>0</c:v>
                </c:pt>
                <c:pt idx="26">
                  <c:v>0</c:v>
                </c:pt>
                <c:pt idx="33">
                  <c:v>-0.22222222222222232</c:v>
                </c:pt>
                <c:pt idx="34">
                  <c:v>-0.22222222222222232</c:v>
                </c:pt>
                <c:pt idx="35">
                  <c:v>-0.22222222222222232</c:v>
                </c:pt>
                <c:pt idx="42">
                  <c:v>3.5555555555555562</c:v>
                </c:pt>
                <c:pt idx="43">
                  <c:v>-0.44444444444444375</c:v>
                </c:pt>
                <c:pt idx="44">
                  <c:v>-0.44444444444444375</c:v>
                </c:pt>
              </c:numCache>
            </c:numRef>
          </c:val>
          <c:smooth val="0"/>
          <c:extLst>
            <c:ext xmlns:c16="http://schemas.microsoft.com/office/drawing/2014/chart" uri="{C3380CC4-5D6E-409C-BE32-E72D297353CC}">
              <c16:uniqueId val="{00000002-9413-4158-87A7-6D306C6CC602}"/>
            </c:ext>
          </c:extLst>
        </c:ser>
        <c:dLbls>
          <c:showLegendKey val="0"/>
          <c:showVal val="0"/>
          <c:showCatName val="0"/>
          <c:showSerName val="0"/>
          <c:showPercent val="0"/>
          <c:showBubbleSize val="0"/>
        </c:dLbls>
        <c:marker val="1"/>
        <c:smooth val="0"/>
        <c:axId val="708911816"/>
        <c:axId val="1"/>
      </c:lineChart>
      <c:catAx>
        <c:axId val="708911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0891181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1" i="0" u="none" strike="noStrike" baseline="0">
                <a:solidFill>
                  <a:srgbClr val="000000"/>
                </a:solidFill>
                <a:latin typeface="Arial"/>
                <a:ea typeface="Arial"/>
                <a:cs typeface="Arial"/>
              </a:defRPr>
            </a:pPr>
            <a:r>
              <a:rPr lang="en-GB"/>
              <a:t>Error Chart</a:t>
            </a:r>
          </a:p>
        </c:rich>
      </c:tx>
      <c:layout>
        <c:manualLayout>
          <c:xMode val="edge"/>
          <c:yMode val="edge"/>
          <c:x val="0.41464732331344151"/>
          <c:y val="3.7407840149013633E-2"/>
        </c:manualLayout>
      </c:layout>
      <c:overlay val="0"/>
      <c:spPr>
        <a:noFill/>
        <a:ln w="25400">
          <a:noFill/>
        </a:ln>
      </c:spPr>
    </c:title>
    <c:autoTitleDeleted val="0"/>
    <c:plotArea>
      <c:layout>
        <c:manualLayout>
          <c:layoutTarget val="inner"/>
          <c:xMode val="edge"/>
          <c:yMode val="edge"/>
          <c:x val="8.2159218117188237E-2"/>
          <c:y val="0.23192757154474922"/>
          <c:w val="0.89604897259058425"/>
          <c:h val="0.5910412307108126"/>
        </c:manualLayout>
      </c:layout>
      <c:lineChart>
        <c:grouping val="standard"/>
        <c:varyColors val="0"/>
        <c:ser>
          <c:idx val="0"/>
          <c:order val="0"/>
          <c:tx>
            <c:v>Appr A</c:v>
          </c:tx>
          <c:spPr>
            <a:ln w="12700">
              <a:solidFill>
                <a:srgbClr val="000080"/>
              </a:solidFill>
              <a:prstDash val="solid"/>
            </a:ln>
          </c:spPr>
          <c:marker>
            <c:symbol val="diamond"/>
            <c:size val="5"/>
            <c:spPr>
              <a:solidFill>
                <a:srgbClr val="000080"/>
              </a:solidFill>
              <a:ln>
                <a:solidFill>
                  <a:srgbClr val="000080"/>
                </a:solidFill>
                <a:prstDash val="solid"/>
              </a:ln>
            </c:spPr>
          </c:marker>
          <c:cat>
            <c:strRef>
              <c:f>Graphical!$Q$272:$BI$272</c:f>
              <c:strCache>
                <c:ptCount val="41"/>
                <c:pt idx="4">
                  <c:v>Part 6</c:v>
                </c:pt>
                <c:pt idx="13">
                  <c:v>Part 7</c:v>
                </c:pt>
                <c:pt idx="22">
                  <c:v>Part 8</c:v>
                </c:pt>
                <c:pt idx="31">
                  <c:v>Part 9</c:v>
                </c:pt>
                <c:pt idx="40">
                  <c:v>Part 10</c:v>
                </c:pt>
              </c:strCache>
            </c:strRef>
          </c:cat>
          <c:val>
            <c:numRef>
              <c:f>Graphical!$Q$274:$BI$274</c:f>
              <c:numCache>
                <c:formatCode>General</c:formatCode>
                <c:ptCount val="45"/>
                <c:pt idx="0">
                  <c:v>0.22222222222222232</c:v>
                </c:pt>
                <c:pt idx="1">
                  <c:v>0.22222222222222232</c:v>
                </c:pt>
                <c:pt idx="2">
                  <c:v>0.22222222222222232</c:v>
                </c:pt>
                <c:pt idx="9">
                  <c:v>0</c:v>
                </c:pt>
                <c:pt idx="10">
                  <c:v>0</c:v>
                </c:pt>
                <c:pt idx="11">
                  <c:v>0</c:v>
                </c:pt>
                <c:pt idx="18">
                  <c:v>0</c:v>
                </c:pt>
                <c:pt idx="19">
                  <c:v>0</c:v>
                </c:pt>
                <c:pt idx="20">
                  <c:v>0</c:v>
                </c:pt>
                <c:pt idx="27">
                  <c:v>0</c:v>
                </c:pt>
                <c:pt idx="28">
                  <c:v>0</c:v>
                </c:pt>
                <c:pt idx="29">
                  <c:v>0</c:v>
                </c:pt>
                <c:pt idx="36">
                  <c:v>0</c:v>
                </c:pt>
                <c:pt idx="37">
                  <c:v>0</c:v>
                </c:pt>
                <c:pt idx="38">
                  <c:v>0</c:v>
                </c:pt>
              </c:numCache>
            </c:numRef>
          </c:val>
          <c:smooth val="0"/>
          <c:extLst>
            <c:ext xmlns:c16="http://schemas.microsoft.com/office/drawing/2014/chart" uri="{C3380CC4-5D6E-409C-BE32-E72D297353CC}">
              <c16:uniqueId val="{00000000-1787-4FBB-AD6D-EC165375A022}"/>
            </c:ext>
          </c:extLst>
        </c:ser>
        <c:ser>
          <c:idx val="1"/>
          <c:order val="1"/>
          <c:tx>
            <c:v>Appr B</c:v>
          </c:tx>
          <c:spPr>
            <a:ln w="12700">
              <a:solidFill>
                <a:srgbClr val="99CC00"/>
              </a:solidFill>
              <a:prstDash val="solid"/>
            </a:ln>
          </c:spPr>
          <c:marker>
            <c:symbol val="square"/>
            <c:size val="5"/>
            <c:spPr>
              <a:solidFill>
                <a:srgbClr val="99CC00"/>
              </a:solidFill>
              <a:ln>
                <a:solidFill>
                  <a:srgbClr val="99CC00"/>
                </a:solidFill>
                <a:prstDash val="solid"/>
              </a:ln>
            </c:spPr>
          </c:marker>
          <c:cat>
            <c:strRef>
              <c:f>Graphical!$Q$272:$BI$272</c:f>
              <c:strCache>
                <c:ptCount val="41"/>
                <c:pt idx="4">
                  <c:v>Part 6</c:v>
                </c:pt>
                <c:pt idx="13">
                  <c:v>Part 7</c:v>
                </c:pt>
                <c:pt idx="22">
                  <c:v>Part 8</c:v>
                </c:pt>
                <c:pt idx="31">
                  <c:v>Part 9</c:v>
                </c:pt>
                <c:pt idx="40">
                  <c:v>Part 10</c:v>
                </c:pt>
              </c:strCache>
            </c:strRef>
          </c:cat>
          <c:val>
            <c:numRef>
              <c:f>Graphical!$Q$275:$BI$275</c:f>
              <c:numCache>
                <c:formatCode>General</c:formatCode>
                <c:ptCount val="45"/>
                <c:pt idx="3">
                  <c:v>0.22222222222222232</c:v>
                </c:pt>
                <c:pt idx="4">
                  <c:v>-1.7777777777777777</c:v>
                </c:pt>
                <c:pt idx="5">
                  <c:v>0.22222222222222232</c:v>
                </c:pt>
                <c:pt idx="12">
                  <c:v>0</c:v>
                </c:pt>
                <c:pt idx="13">
                  <c:v>0</c:v>
                </c:pt>
                <c:pt idx="14">
                  <c:v>0</c:v>
                </c:pt>
                <c:pt idx="21">
                  <c:v>0</c:v>
                </c:pt>
                <c:pt idx="22">
                  <c:v>0</c:v>
                </c:pt>
                <c:pt idx="23">
                  <c:v>0</c:v>
                </c:pt>
                <c:pt idx="30">
                  <c:v>0</c:v>
                </c:pt>
                <c:pt idx="31">
                  <c:v>0</c:v>
                </c:pt>
                <c:pt idx="32">
                  <c:v>0</c:v>
                </c:pt>
                <c:pt idx="39">
                  <c:v>0</c:v>
                </c:pt>
                <c:pt idx="40">
                  <c:v>0</c:v>
                </c:pt>
                <c:pt idx="41">
                  <c:v>0</c:v>
                </c:pt>
              </c:numCache>
            </c:numRef>
          </c:val>
          <c:smooth val="0"/>
          <c:extLst>
            <c:ext xmlns:c16="http://schemas.microsoft.com/office/drawing/2014/chart" uri="{C3380CC4-5D6E-409C-BE32-E72D297353CC}">
              <c16:uniqueId val="{00000001-1787-4FBB-AD6D-EC165375A022}"/>
            </c:ext>
          </c:extLst>
        </c:ser>
        <c:ser>
          <c:idx val="2"/>
          <c:order val="2"/>
          <c:tx>
            <c:v>Appr C</c:v>
          </c:tx>
          <c:spPr>
            <a:ln w="12700">
              <a:solidFill>
                <a:srgbClr val="FF0000"/>
              </a:solidFill>
              <a:prstDash val="solid"/>
            </a:ln>
          </c:spPr>
          <c:marker>
            <c:symbol val="triangle"/>
            <c:size val="5"/>
            <c:spPr>
              <a:solidFill>
                <a:srgbClr val="FF0000"/>
              </a:solidFill>
              <a:ln>
                <a:solidFill>
                  <a:srgbClr val="FF0000"/>
                </a:solidFill>
                <a:prstDash val="solid"/>
              </a:ln>
            </c:spPr>
          </c:marker>
          <c:cat>
            <c:strRef>
              <c:f>Graphical!$Q$272:$BI$272</c:f>
              <c:strCache>
                <c:ptCount val="41"/>
                <c:pt idx="4">
                  <c:v>Part 6</c:v>
                </c:pt>
                <c:pt idx="13">
                  <c:v>Part 7</c:v>
                </c:pt>
                <c:pt idx="22">
                  <c:v>Part 8</c:v>
                </c:pt>
                <c:pt idx="31">
                  <c:v>Part 9</c:v>
                </c:pt>
                <c:pt idx="40">
                  <c:v>Part 10</c:v>
                </c:pt>
              </c:strCache>
            </c:strRef>
          </c:cat>
          <c:val>
            <c:numRef>
              <c:f>Graphical!$Q$276:$BI$276</c:f>
              <c:numCache>
                <c:formatCode>General</c:formatCode>
                <c:ptCount val="45"/>
                <c:pt idx="6">
                  <c:v>0.22222222222222232</c:v>
                </c:pt>
                <c:pt idx="7">
                  <c:v>0.22222222222222232</c:v>
                </c:pt>
                <c:pt idx="8">
                  <c:v>0.22222222222222232</c:v>
                </c:pt>
                <c:pt idx="15">
                  <c:v>0</c:v>
                </c:pt>
                <c:pt idx="16">
                  <c:v>0</c:v>
                </c:pt>
                <c:pt idx="17">
                  <c:v>0</c:v>
                </c:pt>
                <c:pt idx="24">
                  <c:v>0</c:v>
                </c:pt>
                <c:pt idx="25">
                  <c:v>0</c:v>
                </c:pt>
                <c:pt idx="26">
                  <c:v>0</c:v>
                </c:pt>
                <c:pt idx="33">
                  <c:v>0</c:v>
                </c:pt>
                <c:pt idx="34">
                  <c:v>0</c:v>
                </c:pt>
                <c:pt idx="35">
                  <c:v>0</c:v>
                </c:pt>
                <c:pt idx="42">
                  <c:v>0</c:v>
                </c:pt>
                <c:pt idx="43">
                  <c:v>0</c:v>
                </c:pt>
                <c:pt idx="44">
                  <c:v>0</c:v>
                </c:pt>
              </c:numCache>
            </c:numRef>
          </c:val>
          <c:smooth val="0"/>
          <c:extLst>
            <c:ext xmlns:c16="http://schemas.microsoft.com/office/drawing/2014/chart" uri="{C3380CC4-5D6E-409C-BE32-E72D297353CC}">
              <c16:uniqueId val="{00000002-1787-4FBB-AD6D-EC165375A022}"/>
            </c:ext>
          </c:extLst>
        </c:ser>
        <c:dLbls>
          <c:showLegendKey val="0"/>
          <c:showVal val="0"/>
          <c:showCatName val="0"/>
          <c:showSerName val="0"/>
          <c:showPercent val="0"/>
          <c:showBubbleSize val="0"/>
        </c:dLbls>
        <c:marker val="1"/>
        <c:smooth val="0"/>
        <c:axId val="708916408"/>
        <c:axId val="1"/>
      </c:lineChart>
      <c:catAx>
        <c:axId val="708916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0891640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Normalized Histogram - Error</a:t>
            </a:r>
          </a:p>
        </c:rich>
      </c:tx>
      <c:layout>
        <c:manualLayout>
          <c:xMode val="edge"/>
          <c:yMode val="edge"/>
          <c:x val="0.32057171071437851"/>
          <c:y val="4.3012054048799458E-2"/>
        </c:manualLayout>
      </c:layout>
      <c:overlay val="0"/>
      <c:spPr>
        <a:noFill/>
        <a:ln w="25400">
          <a:noFill/>
        </a:ln>
      </c:spPr>
    </c:title>
    <c:autoTitleDeleted val="0"/>
    <c:plotArea>
      <c:layout>
        <c:manualLayout>
          <c:layoutTarget val="inner"/>
          <c:xMode val="edge"/>
          <c:yMode val="edge"/>
          <c:x val="5.8750199924506641E-2"/>
          <c:y val="0.27599411594322115"/>
          <c:w val="0.81228537286926561"/>
          <c:h val="0.48388578769266039"/>
        </c:manualLayout>
      </c:layout>
      <c:barChart>
        <c:barDir val="col"/>
        <c:grouping val="clustered"/>
        <c:varyColors val="0"/>
        <c:ser>
          <c:idx val="0"/>
          <c:order val="0"/>
          <c:tx>
            <c:strRef>
              <c:f>Graphical!$Q$312</c:f>
              <c:strCache>
                <c:ptCount val="1"/>
                <c:pt idx="0">
                  <c:v>Appr A</c:v>
                </c:pt>
              </c:strCache>
            </c:strRef>
          </c:tx>
          <c:spPr>
            <a:solidFill>
              <a:srgbClr val="9999FF"/>
            </a:solidFill>
            <a:ln w="12700">
              <a:solidFill>
                <a:srgbClr val="000000"/>
              </a:solidFill>
              <a:prstDash val="solid"/>
            </a:ln>
          </c:spPr>
          <c:invertIfNegative val="0"/>
          <c:cat>
            <c:numRef>
              <c:f>Graphical!$R$311:$AL$311</c:f>
              <c:numCache>
                <c:formatCode>0.00</c:formatCode>
                <c:ptCount val="21"/>
                <c:pt idx="0">
                  <c:v>-1</c:v>
                </c:pt>
                <c:pt idx="1">
                  <c:v>-0.9</c:v>
                </c:pt>
                <c:pt idx="2">
                  <c:v>-0.8</c:v>
                </c:pt>
                <c:pt idx="3">
                  <c:v>-0.70000000000000007</c:v>
                </c:pt>
                <c:pt idx="4">
                  <c:v>-0.60000000000000009</c:v>
                </c:pt>
                <c:pt idx="5">
                  <c:v>-0.50000000000000011</c:v>
                </c:pt>
                <c:pt idx="6">
                  <c:v>-0.40000000000000013</c:v>
                </c:pt>
                <c:pt idx="7">
                  <c:v>-0.30000000000000016</c:v>
                </c:pt>
                <c:pt idx="8">
                  <c:v>-0.20000000000000015</c:v>
                </c:pt>
                <c:pt idx="9">
                  <c:v>-0.10000000000000014</c:v>
                </c:pt>
                <c:pt idx="10">
                  <c:v>-1.3877787807814457E-16</c:v>
                </c:pt>
                <c:pt idx="11">
                  <c:v>9.9999999999999867E-2</c:v>
                </c:pt>
                <c:pt idx="12">
                  <c:v>0.19999999999999987</c:v>
                </c:pt>
                <c:pt idx="13">
                  <c:v>0.29999999999999988</c:v>
                </c:pt>
                <c:pt idx="14">
                  <c:v>0.39999999999999991</c:v>
                </c:pt>
                <c:pt idx="15">
                  <c:v>0.49999999999999989</c:v>
                </c:pt>
                <c:pt idx="16">
                  <c:v>0.59999999999999987</c:v>
                </c:pt>
                <c:pt idx="17">
                  <c:v>0.69999999999999984</c:v>
                </c:pt>
                <c:pt idx="18">
                  <c:v>0.79999999999999982</c:v>
                </c:pt>
                <c:pt idx="19">
                  <c:v>0.8999999999999998</c:v>
                </c:pt>
                <c:pt idx="20">
                  <c:v>0.99999999999999978</c:v>
                </c:pt>
              </c:numCache>
            </c:numRef>
          </c:cat>
          <c:val>
            <c:numRef>
              <c:f>Graphical!$R$312:$AL$312</c:f>
              <c:numCache>
                <c:formatCode>General</c:formatCode>
                <c:ptCount val="21"/>
                <c:pt idx="0">
                  <c:v>0</c:v>
                </c:pt>
                <c:pt idx="1">
                  <c:v>0</c:v>
                </c:pt>
                <c:pt idx="2">
                  <c:v>0</c:v>
                </c:pt>
                <c:pt idx="3">
                  <c:v>0</c:v>
                </c:pt>
                <c:pt idx="4">
                  <c:v>0</c:v>
                </c:pt>
                <c:pt idx="5">
                  <c:v>2</c:v>
                </c:pt>
                <c:pt idx="6">
                  <c:v>0</c:v>
                </c:pt>
                <c:pt idx="7">
                  <c:v>2</c:v>
                </c:pt>
                <c:pt idx="8">
                  <c:v>0</c:v>
                </c:pt>
                <c:pt idx="9">
                  <c:v>21</c:v>
                </c:pt>
                <c:pt idx="10">
                  <c:v>0</c:v>
                </c:pt>
                <c:pt idx="11">
                  <c:v>0</c:v>
                </c:pt>
                <c:pt idx="12">
                  <c:v>3</c:v>
                </c:pt>
                <c:pt idx="13">
                  <c:v>0</c:v>
                </c:pt>
                <c:pt idx="14">
                  <c:v>0</c:v>
                </c:pt>
                <c:pt idx="15">
                  <c:v>0</c:v>
                </c:pt>
                <c:pt idx="16">
                  <c:v>0</c:v>
                </c:pt>
                <c:pt idx="17">
                  <c:v>0</c:v>
                </c:pt>
                <c:pt idx="18">
                  <c:v>0</c:v>
                </c:pt>
                <c:pt idx="19">
                  <c:v>0</c:v>
                </c:pt>
                <c:pt idx="20">
                  <c:v>2</c:v>
                </c:pt>
              </c:numCache>
            </c:numRef>
          </c:val>
          <c:extLst>
            <c:ext xmlns:c16="http://schemas.microsoft.com/office/drawing/2014/chart" uri="{C3380CC4-5D6E-409C-BE32-E72D297353CC}">
              <c16:uniqueId val="{00000000-1C1A-4F36-BA85-20A35C9780BC}"/>
            </c:ext>
          </c:extLst>
        </c:ser>
        <c:dLbls>
          <c:showLegendKey val="0"/>
          <c:showVal val="0"/>
          <c:showCatName val="0"/>
          <c:showSerName val="0"/>
          <c:showPercent val="0"/>
          <c:showBubbleSize val="0"/>
        </c:dLbls>
        <c:gapWidth val="150"/>
        <c:axId val="708913128"/>
        <c:axId val="1"/>
      </c:barChart>
      <c:catAx>
        <c:axId val="708913128"/>
        <c:scaling>
          <c:orientation val="minMax"/>
        </c:scaling>
        <c:delete val="0"/>
        <c:axPos val="b"/>
        <c:numFmt formatCode="0.00" sourceLinked="1"/>
        <c:majorTickMark val="out"/>
        <c:minorTickMark val="none"/>
        <c:tickLblPos val="nextTo"/>
        <c:spPr>
          <a:ln w="3175">
            <a:solidFill>
              <a:srgbClr val="000000"/>
            </a:solidFill>
            <a:prstDash val="solid"/>
          </a:ln>
        </c:spPr>
        <c:txPr>
          <a:bodyPr rot="-2700000" vert="horz"/>
          <a:lstStyle/>
          <a:p>
            <a:pPr>
              <a:defRPr sz="85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708913128"/>
        <c:crosses val="autoZero"/>
        <c:crossBetween val="between"/>
      </c:valAx>
      <c:spPr>
        <a:noFill/>
        <a:ln w="12700">
          <a:solidFill>
            <a:srgbClr val="808080"/>
          </a:solidFill>
          <a:prstDash val="solid"/>
        </a:ln>
      </c:spPr>
    </c:plotArea>
    <c:legend>
      <c:legendPos val="r"/>
      <c:layout>
        <c:manualLayout>
          <c:xMode val="edge"/>
          <c:yMode val="edge"/>
          <c:x val="0.8877901648432559"/>
          <c:y val="0.45370564790512297"/>
          <c:w val="0.10066023925227163"/>
          <c:h val="9.7222708272577008E-2"/>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4"/>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25" b="1" i="0" u="none" strike="noStrike" baseline="0">
                <a:solidFill>
                  <a:srgbClr val="000000"/>
                </a:solidFill>
                <a:latin typeface="Arial"/>
                <a:ea typeface="Arial"/>
                <a:cs typeface="Arial"/>
              </a:defRPr>
            </a:pPr>
            <a:r>
              <a:rPr lang="en-GB"/>
              <a:t>Normalized Histogram -  Error</a:t>
            </a:r>
          </a:p>
        </c:rich>
      </c:tx>
      <c:layout>
        <c:manualLayout>
          <c:xMode val="edge"/>
          <c:yMode val="edge"/>
          <c:x val="0.31720731454620799"/>
          <c:y val="4.514011981686146E-2"/>
        </c:manualLayout>
      </c:layout>
      <c:overlay val="0"/>
      <c:spPr>
        <a:noFill/>
        <a:ln w="25400">
          <a:noFill/>
        </a:ln>
      </c:spPr>
    </c:title>
    <c:autoTitleDeleted val="0"/>
    <c:plotArea>
      <c:layout>
        <c:manualLayout>
          <c:layoutTarget val="inner"/>
          <c:xMode val="edge"/>
          <c:yMode val="edge"/>
          <c:x val="6.1148401743995912E-2"/>
          <c:y val="0.26736952556494531"/>
          <c:w val="0.81021632310794578"/>
          <c:h val="0.48959874161892586"/>
        </c:manualLayout>
      </c:layout>
      <c:barChart>
        <c:barDir val="col"/>
        <c:grouping val="clustered"/>
        <c:varyColors val="0"/>
        <c:ser>
          <c:idx val="0"/>
          <c:order val="0"/>
          <c:tx>
            <c:strRef>
              <c:f>Graphical!$Q$313</c:f>
              <c:strCache>
                <c:ptCount val="1"/>
                <c:pt idx="0">
                  <c:v>Appr B</c:v>
                </c:pt>
              </c:strCache>
            </c:strRef>
          </c:tx>
          <c:spPr>
            <a:solidFill>
              <a:srgbClr val="99CC00"/>
            </a:solidFill>
            <a:ln w="12700">
              <a:solidFill>
                <a:srgbClr val="99CC00"/>
              </a:solidFill>
              <a:prstDash val="solid"/>
            </a:ln>
          </c:spPr>
          <c:invertIfNegative val="0"/>
          <c:cat>
            <c:numRef>
              <c:f>Graphical!$R$311:$AL$311</c:f>
              <c:numCache>
                <c:formatCode>0.00</c:formatCode>
                <c:ptCount val="21"/>
                <c:pt idx="0">
                  <c:v>-1</c:v>
                </c:pt>
                <c:pt idx="1">
                  <c:v>-0.9</c:v>
                </c:pt>
                <c:pt idx="2">
                  <c:v>-0.8</c:v>
                </c:pt>
                <c:pt idx="3">
                  <c:v>-0.70000000000000007</c:v>
                </c:pt>
                <c:pt idx="4">
                  <c:v>-0.60000000000000009</c:v>
                </c:pt>
                <c:pt idx="5">
                  <c:v>-0.50000000000000011</c:v>
                </c:pt>
                <c:pt idx="6">
                  <c:v>-0.40000000000000013</c:v>
                </c:pt>
                <c:pt idx="7">
                  <c:v>-0.30000000000000016</c:v>
                </c:pt>
                <c:pt idx="8">
                  <c:v>-0.20000000000000015</c:v>
                </c:pt>
                <c:pt idx="9">
                  <c:v>-0.10000000000000014</c:v>
                </c:pt>
                <c:pt idx="10">
                  <c:v>-1.3877787807814457E-16</c:v>
                </c:pt>
                <c:pt idx="11">
                  <c:v>9.9999999999999867E-2</c:v>
                </c:pt>
                <c:pt idx="12">
                  <c:v>0.19999999999999987</c:v>
                </c:pt>
                <c:pt idx="13">
                  <c:v>0.29999999999999988</c:v>
                </c:pt>
                <c:pt idx="14">
                  <c:v>0.39999999999999991</c:v>
                </c:pt>
                <c:pt idx="15">
                  <c:v>0.49999999999999989</c:v>
                </c:pt>
                <c:pt idx="16">
                  <c:v>0.59999999999999987</c:v>
                </c:pt>
                <c:pt idx="17">
                  <c:v>0.69999999999999984</c:v>
                </c:pt>
                <c:pt idx="18">
                  <c:v>0.79999999999999982</c:v>
                </c:pt>
                <c:pt idx="19">
                  <c:v>0.8999999999999998</c:v>
                </c:pt>
                <c:pt idx="20">
                  <c:v>0.99999999999999978</c:v>
                </c:pt>
              </c:numCache>
            </c:numRef>
          </c:cat>
          <c:val>
            <c:numRef>
              <c:f>Graphical!$R$313:$AL$313</c:f>
              <c:numCache>
                <c:formatCode>General</c:formatCode>
                <c:ptCount val="21"/>
                <c:pt idx="0">
                  <c:v>0</c:v>
                </c:pt>
                <c:pt idx="1">
                  <c:v>0</c:v>
                </c:pt>
                <c:pt idx="2">
                  <c:v>0</c:v>
                </c:pt>
                <c:pt idx="3">
                  <c:v>0</c:v>
                </c:pt>
                <c:pt idx="4">
                  <c:v>0</c:v>
                </c:pt>
                <c:pt idx="5">
                  <c:v>2</c:v>
                </c:pt>
                <c:pt idx="6">
                  <c:v>0</c:v>
                </c:pt>
                <c:pt idx="7">
                  <c:v>3</c:v>
                </c:pt>
                <c:pt idx="8">
                  <c:v>0</c:v>
                </c:pt>
                <c:pt idx="9">
                  <c:v>21</c:v>
                </c:pt>
                <c:pt idx="10">
                  <c:v>0</c:v>
                </c:pt>
                <c:pt idx="11">
                  <c:v>0</c:v>
                </c:pt>
                <c:pt idx="12">
                  <c:v>2</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651A-4CE5-B062-4914F898F994}"/>
            </c:ext>
          </c:extLst>
        </c:ser>
        <c:dLbls>
          <c:showLegendKey val="0"/>
          <c:showVal val="0"/>
          <c:showCatName val="0"/>
          <c:showSerName val="0"/>
          <c:showPercent val="0"/>
          <c:showBubbleSize val="0"/>
        </c:dLbls>
        <c:gapWidth val="150"/>
        <c:axId val="708916736"/>
        <c:axId val="1"/>
      </c:barChart>
      <c:catAx>
        <c:axId val="708916736"/>
        <c:scaling>
          <c:orientation val="minMax"/>
        </c:scaling>
        <c:delete val="0"/>
        <c:axPos val="b"/>
        <c:numFmt formatCode="0.00"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708916736"/>
        <c:crosses val="autoZero"/>
        <c:crossBetween val="between"/>
      </c:valAx>
      <c:spPr>
        <a:noFill/>
        <a:ln w="12700">
          <a:solidFill>
            <a:srgbClr val="808080"/>
          </a:solidFill>
          <a:prstDash val="solid"/>
        </a:ln>
      </c:spPr>
    </c:plotArea>
    <c:legend>
      <c:legendPos val="r"/>
      <c:layout>
        <c:manualLayout>
          <c:xMode val="edge"/>
          <c:yMode val="edge"/>
          <c:x val="0.88815789473684215"/>
          <c:y val="0.44843143485988013"/>
          <c:w val="0.10032894736842102"/>
          <c:h val="9.4170403587443996E-2"/>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Normalized Histogram - Error</a:t>
            </a:r>
          </a:p>
        </c:rich>
      </c:tx>
      <c:layout>
        <c:manualLayout>
          <c:xMode val="edge"/>
          <c:yMode val="edge"/>
          <c:x val="0.32102914767233043"/>
          <c:y val="4.2858836193862868E-2"/>
        </c:manualLayout>
      </c:layout>
      <c:overlay val="0"/>
      <c:spPr>
        <a:noFill/>
        <a:ln w="25400">
          <a:noFill/>
        </a:ln>
      </c:spPr>
    </c:title>
    <c:autoTitleDeleted val="0"/>
    <c:plotArea>
      <c:layout>
        <c:manualLayout>
          <c:layoutTarget val="inner"/>
          <c:xMode val="edge"/>
          <c:yMode val="edge"/>
          <c:x val="5.8600551671329423E-2"/>
          <c:y val="0.27500865736467656"/>
          <c:w val="0.82805127361661135"/>
          <c:h val="0.48572957664410404"/>
        </c:manualLayout>
      </c:layout>
      <c:barChart>
        <c:barDir val="col"/>
        <c:grouping val="clustered"/>
        <c:varyColors val="0"/>
        <c:ser>
          <c:idx val="0"/>
          <c:order val="0"/>
          <c:tx>
            <c:strRef>
              <c:f>Graphical!$Q$314</c:f>
              <c:strCache>
                <c:ptCount val="1"/>
                <c:pt idx="0">
                  <c:v>Appr C</c:v>
                </c:pt>
              </c:strCache>
            </c:strRef>
          </c:tx>
          <c:spPr>
            <a:solidFill>
              <a:srgbClr val="FF0000"/>
            </a:solidFill>
            <a:ln w="12700">
              <a:solidFill>
                <a:srgbClr val="FF0000"/>
              </a:solidFill>
              <a:prstDash val="solid"/>
            </a:ln>
          </c:spPr>
          <c:invertIfNegative val="0"/>
          <c:cat>
            <c:numRef>
              <c:f>Graphical!$R$311:$AL$311</c:f>
              <c:numCache>
                <c:formatCode>0.00</c:formatCode>
                <c:ptCount val="21"/>
                <c:pt idx="0">
                  <c:v>-1</c:v>
                </c:pt>
                <c:pt idx="1">
                  <c:v>-0.9</c:v>
                </c:pt>
                <c:pt idx="2">
                  <c:v>-0.8</c:v>
                </c:pt>
                <c:pt idx="3">
                  <c:v>-0.70000000000000007</c:v>
                </c:pt>
                <c:pt idx="4">
                  <c:v>-0.60000000000000009</c:v>
                </c:pt>
                <c:pt idx="5">
                  <c:v>-0.50000000000000011</c:v>
                </c:pt>
                <c:pt idx="6">
                  <c:v>-0.40000000000000013</c:v>
                </c:pt>
                <c:pt idx="7">
                  <c:v>-0.30000000000000016</c:v>
                </c:pt>
                <c:pt idx="8">
                  <c:v>-0.20000000000000015</c:v>
                </c:pt>
                <c:pt idx="9">
                  <c:v>-0.10000000000000014</c:v>
                </c:pt>
                <c:pt idx="10">
                  <c:v>-1.3877787807814457E-16</c:v>
                </c:pt>
                <c:pt idx="11">
                  <c:v>9.9999999999999867E-2</c:v>
                </c:pt>
                <c:pt idx="12">
                  <c:v>0.19999999999999987</c:v>
                </c:pt>
                <c:pt idx="13">
                  <c:v>0.29999999999999988</c:v>
                </c:pt>
                <c:pt idx="14">
                  <c:v>0.39999999999999991</c:v>
                </c:pt>
                <c:pt idx="15">
                  <c:v>0.49999999999999989</c:v>
                </c:pt>
                <c:pt idx="16">
                  <c:v>0.59999999999999987</c:v>
                </c:pt>
                <c:pt idx="17">
                  <c:v>0.69999999999999984</c:v>
                </c:pt>
                <c:pt idx="18">
                  <c:v>0.79999999999999982</c:v>
                </c:pt>
                <c:pt idx="19">
                  <c:v>0.8999999999999998</c:v>
                </c:pt>
                <c:pt idx="20">
                  <c:v>0.99999999999999978</c:v>
                </c:pt>
              </c:numCache>
            </c:numRef>
          </c:cat>
          <c:val>
            <c:numRef>
              <c:f>Graphical!$R$314:$AL$314</c:f>
              <c:numCache>
                <c:formatCode>General</c:formatCode>
                <c:ptCount val="21"/>
                <c:pt idx="0">
                  <c:v>0</c:v>
                </c:pt>
                <c:pt idx="1">
                  <c:v>0</c:v>
                </c:pt>
                <c:pt idx="2">
                  <c:v>0</c:v>
                </c:pt>
                <c:pt idx="3">
                  <c:v>0</c:v>
                </c:pt>
                <c:pt idx="4">
                  <c:v>0</c:v>
                </c:pt>
                <c:pt idx="5">
                  <c:v>2</c:v>
                </c:pt>
                <c:pt idx="6">
                  <c:v>0</c:v>
                </c:pt>
                <c:pt idx="7">
                  <c:v>3</c:v>
                </c:pt>
                <c:pt idx="8">
                  <c:v>0</c:v>
                </c:pt>
                <c:pt idx="9">
                  <c:v>21</c:v>
                </c:pt>
                <c:pt idx="10">
                  <c:v>0</c:v>
                </c:pt>
                <c:pt idx="11">
                  <c:v>0</c:v>
                </c:pt>
                <c:pt idx="12">
                  <c:v>3</c:v>
                </c:pt>
                <c:pt idx="13">
                  <c:v>0</c:v>
                </c:pt>
                <c:pt idx="14">
                  <c:v>0</c:v>
                </c:pt>
                <c:pt idx="15">
                  <c:v>0</c:v>
                </c:pt>
                <c:pt idx="16">
                  <c:v>0</c:v>
                </c:pt>
                <c:pt idx="17">
                  <c:v>0</c:v>
                </c:pt>
                <c:pt idx="18">
                  <c:v>0</c:v>
                </c:pt>
                <c:pt idx="19">
                  <c:v>0</c:v>
                </c:pt>
                <c:pt idx="20">
                  <c:v>1</c:v>
                </c:pt>
              </c:numCache>
            </c:numRef>
          </c:val>
          <c:extLst>
            <c:ext xmlns:c16="http://schemas.microsoft.com/office/drawing/2014/chart" uri="{C3380CC4-5D6E-409C-BE32-E72D297353CC}">
              <c16:uniqueId val="{00000000-00AC-498C-8999-99A86E38DC4F}"/>
            </c:ext>
          </c:extLst>
        </c:ser>
        <c:dLbls>
          <c:showLegendKey val="0"/>
          <c:showVal val="0"/>
          <c:showCatName val="0"/>
          <c:showSerName val="0"/>
          <c:showPercent val="0"/>
          <c:showBubbleSize val="0"/>
        </c:dLbls>
        <c:gapWidth val="150"/>
        <c:axId val="708918704"/>
        <c:axId val="1"/>
      </c:barChart>
      <c:catAx>
        <c:axId val="708918704"/>
        <c:scaling>
          <c:orientation val="minMax"/>
        </c:scaling>
        <c:delete val="0"/>
        <c:axPos val="b"/>
        <c:numFmt formatCode="0.00" sourceLinked="1"/>
        <c:majorTickMark val="out"/>
        <c:minorTickMark val="none"/>
        <c:tickLblPos val="nextTo"/>
        <c:spPr>
          <a:ln w="3175">
            <a:solidFill>
              <a:srgbClr val="000000"/>
            </a:solidFill>
            <a:prstDash val="solid"/>
          </a:ln>
        </c:spPr>
        <c:txPr>
          <a:bodyPr rot="-2700000" vert="horz"/>
          <a:lstStyle/>
          <a:p>
            <a:pPr>
              <a:defRPr sz="85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708918704"/>
        <c:crosses val="autoZero"/>
        <c:crossBetween val="between"/>
      </c:valAx>
      <c:spPr>
        <a:noFill/>
        <a:ln w="12700">
          <a:solidFill>
            <a:srgbClr val="808080"/>
          </a:solidFill>
          <a:prstDash val="solid"/>
        </a:ln>
      </c:spPr>
    </c:plotArea>
    <c:legend>
      <c:legendPos val="r"/>
      <c:layout>
        <c:manualLayout>
          <c:xMode val="edge"/>
          <c:yMode val="edge"/>
          <c:x val="0.90296052631578949"/>
          <c:y val="0.46083046070854045"/>
          <c:w val="8.5526315789473673E-2"/>
          <c:h val="8.2949308755760398E-2"/>
        </c:manualLayout>
      </c:layout>
      <c:overlay val="0"/>
      <c:spPr>
        <a:solidFill>
          <a:srgbClr val="FFFFFF"/>
        </a:solidFill>
        <a:ln w="3175">
          <a:solidFill>
            <a:srgbClr val="000000"/>
          </a:solidFill>
          <a:prstDash val="solid"/>
        </a:ln>
      </c:spPr>
      <c:txPr>
        <a:bodyPr/>
        <a:lstStyle/>
        <a:p>
          <a:pPr>
            <a:defRPr sz="7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50" b="1" i="0" u="none" strike="noStrike" baseline="0">
                <a:solidFill>
                  <a:srgbClr val="000000"/>
                </a:solidFill>
                <a:latin typeface="Arial"/>
                <a:ea typeface="Arial"/>
                <a:cs typeface="Arial"/>
              </a:defRPr>
            </a:pPr>
            <a:r>
              <a:rPr lang="en-GB"/>
              <a:t>XY Plot of Averages by Size</a:t>
            </a:r>
          </a:p>
        </c:rich>
      </c:tx>
      <c:layout>
        <c:manualLayout>
          <c:xMode val="edge"/>
          <c:yMode val="edge"/>
          <c:x val="0.23828395427658286"/>
          <c:y val="3.0770213457831045E-2"/>
        </c:manualLayout>
      </c:layout>
      <c:overlay val="0"/>
      <c:spPr>
        <a:noFill/>
        <a:ln w="25400">
          <a:noFill/>
        </a:ln>
      </c:spPr>
    </c:title>
    <c:autoTitleDeleted val="0"/>
    <c:plotArea>
      <c:layout>
        <c:manualLayout>
          <c:layoutTarget val="inner"/>
          <c:xMode val="edge"/>
          <c:yMode val="edge"/>
          <c:x val="9.5060104358016095E-2"/>
          <c:y val="0.18804008678323786"/>
          <c:w val="0.73006160146956356"/>
          <c:h val="0.70600505310433859"/>
        </c:manualLayout>
      </c:layout>
      <c:scatterChart>
        <c:scatterStyle val="lineMarker"/>
        <c:varyColors val="0"/>
        <c:ser>
          <c:idx val="0"/>
          <c:order val="0"/>
          <c:tx>
            <c:strRef>
              <c:f>Graphical!$P$352</c:f>
              <c:strCache>
                <c:ptCount val="1"/>
                <c:pt idx="0">
                  <c:v>Appr A</c:v>
                </c:pt>
              </c:strCache>
            </c:strRef>
          </c:tx>
          <c:spPr>
            <a:ln w="19050">
              <a:noFill/>
            </a:ln>
          </c:spPr>
          <c:marker>
            <c:symbol val="circle"/>
            <c:size val="5"/>
            <c:spPr>
              <a:solidFill>
                <a:srgbClr val="003366"/>
              </a:solidFill>
              <a:ln>
                <a:solidFill>
                  <a:srgbClr val="003366"/>
                </a:solidFill>
                <a:prstDash val="solid"/>
              </a:ln>
            </c:spPr>
          </c:marker>
          <c:xVal>
            <c:numRef>
              <c:f>Graphical!$C$31:$L$31</c:f>
              <c:numCache>
                <c:formatCode>0.00</c:formatCode>
                <c:ptCount val="10"/>
                <c:pt idx="0">
                  <c:v>5</c:v>
                </c:pt>
                <c:pt idx="1">
                  <c:v>2</c:v>
                </c:pt>
                <c:pt idx="2">
                  <c:v>8</c:v>
                </c:pt>
                <c:pt idx="3">
                  <c:v>5.2222222222222223</c:v>
                </c:pt>
                <c:pt idx="4">
                  <c:v>5.4444444444444438</c:v>
                </c:pt>
                <c:pt idx="5">
                  <c:v>4.7777777777777777</c:v>
                </c:pt>
                <c:pt idx="6">
                  <c:v>6</c:v>
                </c:pt>
                <c:pt idx="7">
                  <c:v>4</c:v>
                </c:pt>
                <c:pt idx="8">
                  <c:v>7</c:v>
                </c:pt>
                <c:pt idx="9">
                  <c:v>7</c:v>
                </c:pt>
              </c:numCache>
            </c:numRef>
          </c:xVal>
          <c:yVal>
            <c:numRef>
              <c:f>Graphical!$C$18:$L$18</c:f>
              <c:numCache>
                <c:formatCode>0.00</c:formatCode>
                <c:ptCount val="10"/>
                <c:pt idx="0">
                  <c:v>5</c:v>
                </c:pt>
                <c:pt idx="1">
                  <c:v>2</c:v>
                </c:pt>
                <c:pt idx="2">
                  <c:v>8</c:v>
                </c:pt>
                <c:pt idx="3">
                  <c:v>5.666666666666667</c:v>
                </c:pt>
                <c:pt idx="4">
                  <c:v>5.666666666666667</c:v>
                </c:pt>
                <c:pt idx="5">
                  <c:v>5</c:v>
                </c:pt>
                <c:pt idx="6">
                  <c:v>6</c:v>
                </c:pt>
                <c:pt idx="7">
                  <c:v>4</c:v>
                </c:pt>
                <c:pt idx="8">
                  <c:v>7</c:v>
                </c:pt>
                <c:pt idx="9">
                  <c:v>7</c:v>
                </c:pt>
              </c:numCache>
            </c:numRef>
          </c:yVal>
          <c:smooth val="0"/>
          <c:extLst>
            <c:ext xmlns:c16="http://schemas.microsoft.com/office/drawing/2014/chart" uri="{C3380CC4-5D6E-409C-BE32-E72D297353CC}">
              <c16:uniqueId val="{00000000-14AD-4509-A900-22798481A16A}"/>
            </c:ext>
          </c:extLst>
        </c:ser>
        <c:ser>
          <c:idx val="1"/>
          <c:order val="1"/>
          <c:tx>
            <c:strRef>
              <c:f>Graphical!$P$353</c:f>
              <c:strCache>
                <c:ptCount val="1"/>
                <c:pt idx="0">
                  <c:v>Appr B</c:v>
                </c:pt>
              </c:strCache>
            </c:strRef>
          </c:tx>
          <c:spPr>
            <a:ln w="19050">
              <a:noFill/>
            </a:ln>
          </c:spPr>
          <c:marker>
            <c:symbol val="diamond"/>
            <c:size val="5"/>
            <c:spPr>
              <a:solidFill>
                <a:srgbClr val="99CC00"/>
              </a:solidFill>
              <a:ln>
                <a:solidFill>
                  <a:srgbClr val="99CC00"/>
                </a:solidFill>
                <a:prstDash val="solid"/>
              </a:ln>
            </c:spPr>
          </c:marker>
          <c:xVal>
            <c:numRef>
              <c:f>Graphical!$C$31:$L$31</c:f>
              <c:numCache>
                <c:formatCode>0.00</c:formatCode>
                <c:ptCount val="10"/>
                <c:pt idx="0">
                  <c:v>5</c:v>
                </c:pt>
                <c:pt idx="1">
                  <c:v>2</c:v>
                </c:pt>
                <c:pt idx="2">
                  <c:v>8</c:v>
                </c:pt>
                <c:pt idx="3">
                  <c:v>5.2222222222222223</c:v>
                </c:pt>
                <c:pt idx="4">
                  <c:v>5.4444444444444438</c:v>
                </c:pt>
                <c:pt idx="5">
                  <c:v>4.7777777777777777</c:v>
                </c:pt>
                <c:pt idx="6">
                  <c:v>6</c:v>
                </c:pt>
                <c:pt idx="7">
                  <c:v>4</c:v>
                </c:pt>
                <c:pt idx="8">
                  <c:v>7</c:v>
                </c:pt>
                <c:pt idx="9">
                  <c:v>7</c:v>
                </c:pt>
              </c:numCache>
            </c:numRef>
          </c:xVal>
          <c:yVal>
            <c:numRef>
              <c:f>Graphical!$C$23:$L$23</c:f>
              <c:numCache>
                <c:formatCode>0.00</c:formatCode>
                <c:ptCount val="10"/>
                <c:pt idx="0">
                  <c:v>5</c:v>
                </c:pt>
                <c:pt idx="1">
                  <c:v>2</c:v>
                </c:pt>
                <c:pt idx="2">
                  <c:v>8</c:v>
                </c:pt>
                <c:pt idx="3">
                  <c:v>5</c:v>
                </c:pt>
                <c:pt idx="4">
                  <c:v>4.333333333333333</c:v>
                </c:pt>
                <c:pt idx="5">
                  <c:v>4.333333333333333</c:v>
                </c:pt>
                <c:pt idx="6">
                  <c:v>6</c:v>
                </c:pt>
                <c:pt idx="7">
                  <c:v>4</c:v>
                </c:pt>
                <c:pt idx="8">
                  <c:v>7</c:v>
                </c:pt>
                <c:pt idx="9">
                  <c:v>7</c:v>
                </c:pt>
              </c:numCache>
            </c:numRef>
          </c:yVal>
          <c:smooth val="0"/>
          <c:extLst>
            <c:ext xmlns:c16="http://schemas.microsoft.com/office/drawing/2014/chart" uri="{C3380CC4-5D6E-409C-BE32-E72D297353CC}">
              <c16:uniqueId val="{00000001-14AD-4509-A900-22798481A16A}"/>
            </c:ext>
          </c:extLst>
        </c:ser>
        <c:ser>
          <c:idx val="2"/>
          <c:order val="2"/>
          <c:tx>
            <c:strRef>
              <c:f>Graphical!$P$354</c:f>
              <c:strCache>
                <c:ptCount val="1"/>
                <c:pt idx="0">
                  <c:v>Appr C</c:v>
                </c:pt>
              </c:strCache>
            </c:strRef>
          </c:tx>
          <c:spPr>
            <a:ln w="19050">
              <a:noFill/>
            </a:ln>
          </c:spPr>
          <c:marker>
            <c:symbol val="square"/>
            <c:size val="5"/>
            <c:spPr>
              <a:solidFill>
                <a:srgbClr val="FF0000"/>
              </a:solidFill>
              <a:ln>
                <a:solidFill>
                  <a:srgbClr val="FF0000"/>
                </a:solidFill>
                <a:prstDash val="solid"/>
              </a:ln>
            </c:spPr>
          </c:marker>
          <c:xVal>
            <c:numRef>
              <c:f>Graphical!$C$31:$L$31</c:f>
              <c:numCache>
                <c:formatCode>0.00</c:formatCode>
                <c:ptCount val="10"/>
                <c:pt idx="0">
                  <c:v>5</c:v>
                </c:pt>
                <c:pt idx="1">
                  <c:v>2</c:v>
                </c:pt>
                <c:pt idx="2">
                  <c:v>8</c:v>
                </c:pt>
                <c:pt idx="3">
                  <c:v>5.2222222222222223</c:v>
                </c:pt>
                <c:pt idx="4">
                  <c:v>5.4444444444444438</c:v>
                </c:pt>
                <c:pt idx="5">
                  <c:v>4.7777777777777777</c:v>
                </c:pt>
                <c:pt idx="6">
                  <c:v>6</c:v>
                </c:pt>
                <c:pt idx="7">
                  <c:v>4</c:v>
                </c:pt>
                <c:pt idx="8">
                  <c:v>7</c:v>
                </c:pt>
                <c:pt idx="9">
                  <c:v>7</c:v>
                </c:pt>
              </c:numCache>
            </c:numRef>
          </c:xVal>
          <c:yVal>
            <c:numRef>
              <c:f>Graphical!$C$28:$L$28</c:f>
              <c:numCache>
                <c:formatCode>0.00</c:formatCode>
                <c:ptCount val="10"/>
                <c:pt idx="0">
                  <c:v>5</c:v>
                </c:pt>
                <c:pt idx="1">
                  <c:v>2</c:v>
                </c:pt>
                <c:pt idx="2">
                  <c:v>8</c:v>
                </c:pt>
                <c:pt idx="3">
                  <c:v>5</c:v>
                </c:pt>
                <c:pt idx="4">
                  <c:v>6.333333333333333</c:v>
                </c:pt>
                <c:pt idx="5">
                  <c:v>5</c:v>
                </c:pt>
                <c:pt idx="6">
                  <c:v>6</c:v>
                </c:pt>
                <c:pt idx="7">
                  <c:v>4</c:v>
                </c:pt>
                <c:pt idx="8">
                  <c:v>7</c:v>
                </c:pt>
                <c:pt idx="9">
                  <c:v>7</c:v>
                </c:pt>
              </c:numCache>
            </c:numRef>
          </c:yVal>
          <c:smooth val="0"/>
          <c:extLst>
            <c:ext xmlns:c16="http://schemas.microsoft.com/office/drawing/2014/chart" uri="{C3380CC4-5D6E-409C-BE32-E72D297353CC}">
              <c16:uniqueId val="{00000002-14AD-4509-A900-22798481A16A}"/>
            </c:ext>
          </c:extLst>
        </c:ser>
        <c:dLbls>
          <c:showLegendKey val="0"/>
          <c:showVal val="0"/>
          <c:showCatName val="0"/>
          <c:showSerName val="0"/>
          <c:showPercent val="0"/>
          <c:showBubbleSize val="0"/>
        </c:dLbls>
        <c:axId val="261247960"/>
        <c:axId val="1"/>
      </c:scatterChart>
      <c:valAx>
        <c:axId val="261247960"/>
        <c:scaling>
          <c:orientation val="minMax"/>
        </c:scaling>
        <c:delete val="0"/>
        <c:axPos val="b"/>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6350">
            <a:noFill/>
          </a:ln>
        </c:spPr>
        <c:txPr>
          <a:bodyPr rot="0" vert="horz"/>
          <a:lstStyle/>
          <a:p>
            <a:pPr>
              <a:defRPr sz="1200" b="0" i="0" u="none" strike="noStrike" baseline="0">
                <a:solidFill>
                  <a:srgbClr val="000000"/>
                </a:solidFill>
                <a:latin typeface="Arial"/>
                <a:ea typeface="Arial"/>
                <a:cs typeface="Arial"/>
              </a:defRPr>
            </a:pPr>
            <a:endParaRPr lang="en-US"/>
          </a:p>
        </c:txPr>
        <c:crossAx val="261247960"/>
        <c:crosses val="autoZero"/>
        <c:crossBetween val="midCat"/>
      </c:valAx>
      <c:spPr>
        <a:noFill/>
        <a:ln w="12700">
          <a:solidFill>
            <a:srgbClr val="808080"/>
          </a:solidFill>
          <a:prstDash val="solid"/>
        </a:ln>
      </c:spPr>
    </c:plotArea>
    <c:legend>
      <c:legendPos val="r"/>
      <c:layout>
        <c:manualLayout>
          <c:xMode val="edge"/>
          <c:yMode val="edge"/>
          <c:x val="0.86906710310965629"/>
          <c:y val="0.46902654867256638"/>
          <c:w val="0.11947626841243864"/>
          <c:h val="0.1548672566371681"/>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Average Chart -"Stacked"</a:t>
            </a:r>
          </a:p>
        </c:rich>
      </c:tx>
      <c:layout>
        <c:manualLayout>
          <c:xMode val="edge"/>
          <c:yMode val="edge"/>
          <c:x val="0.34106598061380938"/>
          <c:y val="3.5636035109854594E-2"/>
        </c:manualLayout>
      </c:layout>
      <c:overlay val="0"/>
      <c:spPr>
        <a:noFill/>
        <a:ln w="25400">
          <a:noFill/>
        </a:ln>
      </c:spPr>
    </c:title>
    <c:autoTitleDeleted val="0"/>
    <c:plotArea>
      <c:layout>
        <c:manualLayout>
          <c:layoutTarget val="inner"/>
          <c:xMode val="edge"/>
          <c:yMode val="edge"/>
          <c:x val="0.15830608993839257"/>
          <c:y val="0.19377004393650596"/>
          <c:w val="0.58817791139711706"/>
          <c:h val="0.58576461557817316"/>
        </c:manualLayout>
      </c:layout>
      <c:lineChart>
        <c:grouping val="standard"/>
        <c:varyColors val="0"/>
        <c:ser>
          <c:idx val="0"/>
          <c:order val="0"/>
          <c:tx>
            <c:strRef>
              <c:f>Graphical!$J$4</c:f>
              <c:strCache>
                <c:ptCount val="1"/>
                <c:pt idx="0">
                  <c:v>Appraiser 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Graphical!$C$14:$L$14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Graphical!$C$18:$L$18</c:f>
              <c:numCache>
                <c:formatCode>0.00</c:formatCode>
                <c:ptCount val="10"/>
                <c:pt idx="0">
                  <c:v>5</c:v>
                </c:pt>
                <c:pt idx="1">
                  <c:v>2</c:v>
                </c:pt>
                <c:pt idx="2">
                  <c:v>8</c:v>
                </c:pt>
                <c:pt idx="3">
                  <c:v>5.666666666666667</c:v>
                </c:pt>
                <c:pt idx="4">
                  <c:v>5.666666666666667</c:v>
                </c:pt>
                <c:pt idx="5">
                  <c:v>5</c:v>
                </c:pt>
                <c:pt idx="6">
                  <c:v>6</c:v>
                </c:pt>
                <c:pt idx="7">
                  <c:v>4</c:v>
                </c:pt>
                <c:pt idx="8">
                  <c:v>7</c:v>
                </c:pt>
                <c:pt idx="9">
                  <c:v>7</c:v>
                </c:pt>
              </c:numCache>
            </c:numRef>
          </c:val>
          <c:smooth val="0"/>
          <c:extLst>
            <c:ext xmlns:c16="http://schemas.microsoft.com/office/drawing/2014/chart" uri="{C3380CC4-5D6E-409C-BE32-E72D297353CC}">
              <c16:uniqueId val="{00000000-3F91-496F-A918-F38365F7C84A}"/>
            </c:ext>
          </c:extLst>
        </c:ser>
        <c:ser>
          <c:idx val="1"/>
          <c:order val="1"/>
          <c:tx>
            <c:strRef>
              <c:f>Graphical!$J$6</c:f>
              <c:strCache>
                <c:ptCount val="1"/>
                <c:pt idx="0">
                  <c:v>Appraiser B</c:v>
                </c:pt>
              </c:strCache>
            </c:strRef>
          </c:tx>
          <c:spPr>
            <a:ln w="12700">
              <a:solidFill>
                <a:srgbClr val="FF00FF"/>
              </a:solidFill>
              <a:prstDash val="sysDash"/>
            </a:ln>
          </c:spPr>
          <c:marker>
            <c:symbol val="square"/>
            <c:size val="5"/>
            <c:spPr>
              <a:solidFill>
                <a:srgbClr val="FF00FF"/>
              </a:solidFill>
              <a:ln>
                <a:solidFill>
                  <a:srgbClr val="FF00FF"/>
                </a:solidFill>
                <a:prstDash val="solid"/>
              </a:ln>
            </c:spPr>
          </c:marker>
          <c:cat>
            <c:numRef>
              <c:f>Graphical!$C$14:$L$14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Graphical!$C$23:$L$23</c:f>
              <c:numCache>
                <c:formatCode>0.00</c:formatCode>
                <c:ptCount val="10"/>
                <c:pt idx="0">
                  <c:v>5</c:v>
                </c:pt>
                <c:pt idx="1">
                  <c:v>2</c:v>
                </c:pt>
                <c:pt idx="2">
                  <c:v>8</c:v>
                </c:pt>
                <c:pt idx="3">
                  <c:v>5</c:v>
                </c:pt>
                <c:pt idx="4">
                  <c:v>4.333333333333333</c:v>
                </c:pt>
                <c:pt idx="5">
                  <c:v>4.333333333333333</c:v>
                </c:pt>
                <c:pt idx="6">
                  <c:v>6</c:v>
                </c:pt>
                <c:pt idx="7">
                  <c:v>4</c:v>
                </c:pt>
                <c:pt idx="8">
                  <c:v>7</c:v>
                </c:pt>
                <c:pt idx="9">
                  <c:v>7</c:v>
                </c:pt>
              </c:numCache>
            </c:numRef>
          </c:val>
          <c:smooth val="0"/>
          <c:extLst>
            <c:ext xmlns:c16="http://schemas.microsoft.com/office/drawing/2014/chart" uri="{C3380CC4-5D6E-409C-BE32-E72D297353CC}">
              <c16:uniqueId val="{00000001-3F91-496F-A918-F38365F7C84A}"/>
            </c:ext>
          </c:extLst>
        </c:ser>
        <c:ser>
          <c:idx val="2"/>
          <c:order val="2"/>
          <c:tx>
            <c:strRef>
              <c:f>Graphical!$J$8</c:f>
              <c:strCache>
                <c:ptCount val="1"/>
                <c:pt idx="0">
                  <c:v>Appraiser C</c:v>
                </c:pt>
              </c:strCache>
            </c:strRef>
          </c:tx>
          <c:spPr>
            <a:ln w="12700">
              <a:solidFill>
                <a:srgbClr val="333333"/>
              </a:solidFill>
              <a:prstDash val="solid"/>
            </a:ln>
          </c:spPr>
          <c:marker>
            <c:symbol val="triangle"/>
            <c:size val="5"/>
            <c:spPr>
              <a:solidFill>
                <a:srgbClr val="333333"/>
              </a:solidFill>
              <a:ln>
                <a:solidFill>
                  <a:srgbClr val="333333"/>
                </a:solidFill>
                <a:prstDash val="solid"/>
              </a:ln>
            </c:spPr>
          </c:marker>
          <c:cat>
            <c:numRef>
              <c:f>Graphical!$C$14:$L$14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Graphical!$C$28:$L$28</c:f>
              <c:numCache>
                <c:formatCode>0.00</c:formatCode>
                <c:ptCount val="10"/>
                <c:pt idx="0">
                  <c:v>5</c:v>
                </c:pt>
                <c:pt idx="1">
                  <c:v>2</c:v>
                </c:pt>
                <c:pt idx="2">
                  <c:v>8</c:v>
                </c:pt>
                <c:pt idx="3">
                  <c:v>5</c:v>
                </c:pt>
                <c:pt idx="4">
                  <c:v>6.333333333333333</c:v>
                </c:pt>
                <c:pt idx="5">
                  <c:v>5</c:v>
                </c:pt>
                <c:pt idx="6">
                  <c:v>6</c:v>
                </c:pt>
                <c:pt idx="7">
                  <c:v>4</c:v>
                </c:pt>
                <c:pt idx="8">
                  <c:v>7</c:v>
                </c:pt>
                <c:pt idx="9">
                  <c:v>7</c:v>
                </c:pt>
              </c:numCache>
            </c:numRef>
          </c:val>
          <c:smooth val="0"/>
          <c:extLst>
            <c:ext xmlns:c16="http://schemas.microsoft.com/office/drawing/2014/chart" uri="{C3380CC4-5D6E-409C-BE32-E72D297353CC}">
              <c16:uniqueId val="{00000002-3F91-496F-A918-F38365F7C84A}"/>
            </c:ext>
          </c:extLst>
        </c:ser>
        <c:ser>
          <c:idx val="3"/>
          <c:order val="3"/>
          <c:tx>
            <c:strRef>
              <c:f>Graphical!$P$55</c:f>
              <c:strCache>
                <c:ptCount val="1"/>
                <c:pt idx="0">
                  <c:v>Upper Spec</c:v>
                </c:pt>
              </c:strCache>
            </c:strRef>
          </c:tx>
          <c:spPr>
            <a:ln w="25400">
              <a:solidFill>
                <a:srgbClr val="99CC00"/>
              </a:solidFill>
              <a:prstDash val="solid"/>
            </a:ln>
          </c:spPr>
          <c:marker>
            <c:symbol val="none"/>
          </c:marker>
          <c:val>
            <c:numRef>
              <c:f>Graphical!$Q$55:$Z$55</c:f>
              <c:numCache>
                <c:formatCode>General</c:formatCode>
                <c:ptCount val="10"/>
                <c:pt idx="0">
                  <c:v>10</c:v>
                </c:pt>
                <c:pt idx="1">
                  <c:v>10</c:v>
                </c:pt>
                <c:pt idx="2">
                  <c:v>10</c:v>
                </c:pt>
                <c:pt idx="3">
                  <c:v>10</c:v>
                </c:pt>
                <c:pt idx="4">
                  <c:v>10</c:v>
                </c:pt>
                <c:pt idx="5">
                  <c:v>10</c:v>
                </c:pt>
                <c:pt idx="6">
                  <c:v>10</c:v>
                </c:pt>
                <c:pt idx="7">
                  <c:v>10</c:v>
                </c:pt>
                <c:pt idx="8">
                  <c:v>10</c:v>
                </c:pt>
                <c:pt idx="9">
                  <c:v>10</c:v>
                </c:pt>
              </c:numCache>
            </c:numRef>
          </c:val>
          <c:smooth val="0"/>
          <c:extLst>
            <c:ext xmlns:c16="http://schemas.microsoft.com/office/drawing/2014/chart" uri="{C3380CC4-5D6E-409C-BE32-E72D297353CC}">
              <c16:uniqueId val="{00000003-3F91-496F-A918-F38365F7C84A}"/>
            </c:ext>
          </c:extLst>
        </c:ser>
        <c:ser>
          <c:idx val="4"/>
          <c:order val="4"/>
          <c:tx>
            <c:strRef>
              <c:f>Graphical!$P$56</c:f>
              <c:strCache>
                <c:ptCount val="1"/>
                <c:pt idx="0">
                  <c:v>Lower Spec</c:v>
                </c:pt>
              </c:strCache>
            </c:strRef>
          </c:tx>
          <c:spPr>
            <a:ln w="25400">
              <a:solidFill>
                <a:srgbClr val="99CC00"/>
              </a:solidFill>
              <a:prstDash val="lgDash"/>
            </a:ln>
          </c:spPr>
          <c:marker>
            <c:symbol val="none"/>
          </c:marker>
          <c:val>
            <c:numRef>
              <c:f>Graphical!$Q$56:$Z$56</c:f>
              <c:numCache>
                <c:formatCode>General</c:formatCode>
                <c:ptCount val="10"/>
                <c:pt idx="0">
                  <c:v>2</c:v>
                </c:pt>
                <c:pt idx="1">
                  <c:v>2</c:v>
                </c:pt>
                <c:pt idx="2">
                  <c:v>2</c:v>
                </c:pt>
                <c:pt idx="3">
                  <c:v>2</c:v>
                </c:pt>
                <c:pt idx="4">
                  <c:v>2</c:v>
                </c:pt>
                <c:pt idx="5">
                  <c:v>2</c:v>
                </c:pt>
                <c:pt idx="6">
                  <c:v>2</c:v>
                </c:pt>
                <c:pt idx="7">
                  <c:v>2</c:v>
                </c:pt>
                <c:pt idx="8">
                  <c:v>2</c:v>
                </c:pt>
                <c:pt idx="9">
                  <c:v>2</c:v>
                </c:pt>
              </c:numCache>
            </c:numRef>
          </c:val>
          <c:smooth val="0"/>
          <c:extLst>
            <c:ext xmlns:c16="http://schemas.microsoft.com/office/drawing/2014/chart" uri="{C3380CC4-5D6E-409C-BE32-E72D297353CC}">
              <c16:uniqueId val="{00000004-3F91-496F-A918-F38365F7C84A}"/>
            </c:ext>
          </c:extLst>
        </c:ser>
        <c:dLbls>
          <c:showLegendKey val="0"/>
          <c:showVal val="0"/>
          <c:showCatName val="0"/>
          <c:showSerName val="0"/>
          <c:showPercent val="0"/>
          <c:showBubbleSize val="0"/>
        </c:dLbls>
        <c:marker val="1"/>
        <c:smooth val="0"/>
        <c:axId val="714222384"/>
        <c:axId val="1"/>
      </c:lineChart>
      <c:catAx>
        <c:axId val="714222384"/>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t>Part Number</a:t>
                </a:r>
              </a:p>
            </c:rich>
          </c:tx>
          <c:layout>
            <c:manualLayout>
              <c:xMode val="edge"/>
              <c:yMode val="edge"/>
              <c:x val="0.37195499077466804"/>
              <c:y val="0.879760430539654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a:t>Average</a:t>
                </a:r>
              </a:p>
            </c:rich>
          </c:tx>
          <c:layout>
            <c:manualLayout>
              <c:xMode val="edge"/>
              <c:yMode val="edge"/>
              <c:x val="2.4453626465008708E-2"/>
              <c:y val="0.39422198337967401"/>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14222384"/>
        <c:crosses val="autoZero"/>
        <c:crossBetween val="between"/>
      </c:valAx>
      <c:spPr>
        <a:noFill/>
        <a:ln w="12700">
          <a:solidFill>
            <a:srgbClr val="808080"/>
          </a:solidFill>
          <a:prstDash val="solid"/>
        </a:ln>
      </c:spPr>
    </c:plotArea>
    <c:legend>
      <c:legendPos val="r"/>
      <c:layout>
        <c:manualLayout>
          <c:xMode val="edge"/>
          <c:yMode val="edge"/>
          <c:x val="0.76237745034345961"/>
          <c:y val="0.32276641977616299"/>
          <c:w val="0.22442278873556643"/>
          <c:h val="0.32564841857675803"/>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Comparison XY Plot</a:t>
            </a:r>
          </a:p>
        </c:rich>
      </c:tx>
      <c:layout>
        <c:manualLayout>
          <c:xMode val="edge"/>
          <c:yMode val="edge"/>
          <c:x val="0.32659290137752389"/>
          <c:y val="3.5556762301264068E-2"/>
        </c:manualLayout>
      </c:layout>
      <c:overlay val="0"/>
      <c:spPr>
        <a:noFill/>
        <a:ln w="25400">
          <a:noFill/>
        </a:ln>
      </c:spPr>
    </c:title>
    <c:autoTitleDeleted val="0"/>
    <c:plotArea>
      <c:layout>
        <c:manualLayout>
          <c:layoutTarget val="inner"/>
          <c:xMode val="edge"/>
          <c:yMode val="edge"/>
          <c:x val="0.14177677341769457"/>
          <c:y val="0.222229363313801"/>
          <c:w val="0.80888712690988251"/>
          <c:h val="0.55779570191764061"/>
        </c:manualLayout>
      </c:layout>
      <c:scatterChart>
        <c:scatterStyle val="lineMarker"/>
        <c:varyColors val="0"/>
        <c:ser>
          <c:idx val="0"/>
          <c:order val="0"/>
          <c:spPr>
            <a:ln w="19050">
              <a:noFill/>
            </a:ln>
          </c:spPr>
          <c:marker>
            <c:symbol val="diamond"/>
            <c:size val="5"/>
            <c:spPr>
              <a:solidFill>
                <a:srgbClr val="000080"/>
              </a:solidFill>
              <a:ln>
                <a:solidFill>
                  <a:srgbClr val="000080"/>
                </a:solidFill>
                <a:prstDash val="solid"/>
              </a:ln>
            </c:spPr>
          </c:marker>
          <c:xVal>
            <c:numRef>
              <c:f>Graphical!$C$18:$L$18</c:f>
              <c:numCache>
                <c:formatCode>0.00</c:formatCode>
                <c:ptCount val="10"/>
                <c:pt idx="0">
                  <c:v>5</c:v>
                </c:pt>
                <c:pt idx="1">
                  <c:v>2</c:v>
                </c:pt>
                <c:pt idx="2">
                  <c:v>8</c:v>
                </c:pt>
                <c:pt idx="3">
                  <c:v>5.666666666666667</c:v>
                </c:pt>
                <c:pt idx="4">
                  <c:v>5.666666666666667</c:v>
                </c:pt>
                <c:pt idx="5">
                  <c:v>5</c:v>
                </c:pt>
                <c:pt idx="6">
                  <c:v>6</c:v>
                </c:pt>
                <c:pt idx="7">
                  <c:v>4</c:v>
                </c:pt>
                <c:pt idx="8">
                  <c:v>7</c:v>
                </c:pt>
                <c:pt idx="9">
                  <c:v>7</c:v>
                </c:pt>
              </c:numCache>
            </c:numRef>
          </c:xVal>
          <c:yVal>
            <c:numRef>
              <c:f>Graphical!$C$23:$L$23</c:f>
              <c:numCache>
                <c:formatCode>0.00</c:formatCode>
                <c:ptCount val="10"/>
                <c:pt idx="0">
                  <c:v>5</c:v>
                </c:pt>
                <c:pt idx="1">
                  <c:v>2</c:v>
                </c:pt>
                <c:pt idx="2">
                  <c:v>8</c:v>
                </c:pt>
                <c:pt idx="3">
                  <c:v>5</c:v>
                </c:pt>
                <c:pt idx="4">
                  <c:v>4.333333333333333</c:v>
                </c:pt>
                <c:pt idx="5">
                  <c:v>4.333333333333333</c:v>
                </c:pt>
                <c:pt idx="6">
                  <c:v>6</c:v>
                </c:pt>
                <c:pt idx="7">
                  <c:v>4</c:v>
                </c:pt>
                <c:pt idx="8">
                  <c:v>7</c:v>
                </c:pt>
                <c:pt idx="9">
                  <c:v>7</c:v>
                </c:pt>
              </c:numCache>
            </c:numRef>
          </c:yVal>
          <c:smooth val="0"/>
          <c:extLst>
            <c:ext xmlns:c16="http://schemas.microsoft.com/office/drawing/2014/chart" uri="{C3380CC4-5D6E-409C-BE32-E72D297353CC}">
              <c16:uniqueId val="{00000000-CE3B-4EB8-B8AE-0777D8A6FA63}"/>
            </c:ext>
          </c:extLst>
        </c:ser>
        <c:dLbls>
          <c:showLegendKey val="0"/>
          <c:showVal val="0"/>
          <c:showCatName val="0"/>
          <c:showSerName val="0"/>
          <c:showPercent val="0"/>
          <c:showBubbleSize val="0"/>
        </c:dLbls>
        <c:axId val="261245664"/>
        <c:axId val="1"/>
      </c:scatterChart>
      <c:valAx>
        <c:axId val="261245664"/>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t>Appr A</a:t>
                </a:r>
              </a:p>
            </c:rich>
          </c:tx>
          <c:layout>
            <c:manualLayout>
              <c:xMode val="edge"/>
              <c:yMode val="edge"/>
              <c:x val="0.5012821436536119"/>
              <c:y val="0.88002835852414996"/>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a:t>Appr B</a:t>
                </a:r>
              </a:p>
            </c:rich>
          </c:tx>
          <c:layout>
            <c:manualLayout>
              <c:xMode val="edge"/>
              <c:yMode val="edge"/>
              <c:x val="2.4051601392963137E-2"/>
              <c:y val="0.42223609979787008"/>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61245664"/>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Comparison XY Plot</a:t>
            </a:r>
          </a:p>
        </c:rich>
      </c:tx>
      <c:layout>
        <c:manualLayout>
          <c:xMode val="edge"/>
          <c:yMode val="edge"/>
          <c:x val="0.32744360386324256"/>
          <c:y val="3.5477720457356622E-2"/>
        </c:manualLayout>
      </c:layout>
      <c:overlay val="0"/>
      <c:spPr>
        <a:noFill/>
        <a:ln w="25400">
          <a:noFill/>
        </a:ln>
      </c:spPr>
    </c:title>
    <c:autoTitleDeleted val="0"/>
    <c:plotArea>
      <c:layout>
        <c:manualLayout>
          <c:layoutTarget val="inner"/>
          <c:xMode val="edge"/>
          <c:yMode val="edge"/>
          <c:x val="0.14159725066408307"/>
          <c:y val="0.2239540993415928"/>
          <c:w val="0.80912714665190333"/>
          <c:h val="0.55655919737366133"/>
        </c:manualLayout>
      </c:layout>
      <c:scatterChart>
        <c:scatterStyle val="lineMarker"/>
        <c:varyColors val="0"/>
        <c:ser>
          <c:idx val="0"/>
          <c:order val="0"/>
          <c:spPr>
            <a:ln w="19050">
              <a:noFill/>
            </a:ln>
          </c:spPr>
          <c:marker>
            <c:symbol val="diamond"/>
            <c:size val="5"/>
            <c:spPr>
              <a:solidFill>
                <a:srgbClr val="000080"/>
              </a:solidFill>
              <a:ln>
                <a:solidFill>
                  <a:srgbClr val="000080"/>
                </a:solidFill>
                <a:prstDash val="solid"/>
              </a:ln>
            </c:spPr>
          </c:marker>
          <c:xVal>
            <c:numRef>
              <c:f>Graphical!$C$18:$L$18</c:f>
              <c:numCache>
                <c:formatCode>0.00</c:formatCode>
                <c:ptCount val="10"/>
                <c:pt idx="0">
                  <c:v>5</c:v>
                </c:pt>
                <c:pt idx="1">
                  <c:v>2</c:v>
                </c:pt>
                <c:pt idx="2">
                  <c:v>8</c:v>
                </c:pt>
                <c:pt idx="3">
                  <c:v>5.666666666666667</c:v>
                </c:pt>
                <c:pt idx="4">
                  <c:v>5.666666666666667</c:v>
                </c:pt>
                <c:pt idx="5">
                  <c:v>5</c:v>
                </c:pt>
                <c:pt idx="6">
                  <c:v>6</c:v>
                </c:pt>
                <c:pt idx="7">
                  <c:v>4</c:v>
                </c:pt>
                <c:pt idx="8">
                  <c:v>7</c:v>
                </c:pt>
                <c:pt idx="9">
                  <c:v>7</c:v>
                </c:pt>
              </c:numCache>
            </c:numRef>
          </c:xVal>
          <c:yVal>
            <c:numRef>
              <c:f>Graphical!$C$28:$L$28</c:f>
              <c:numCache>
                <c:formatCode>0.00</c:formatCode>
                <c:ptCount val="10"/>
                <c:pt idx="0">
                  <c:v>5</c:v>
                </c:pt>
                <c:pt idx="1">
                  <c:v>2</c:v>
                </c:pt>
                <c:pt idx="2">
                  <c:v>8</c:v>
                </c:pt>
                <c:pt idx="3">
                  <c:v>5</c:v>
                </c:pt>
                <c:pt idx="4">
                  <c:v>6.333333333333333</c:v>
                </c:pt>
                <c:pt idx="5">
                  <c:v>5</c:v>
                </c:pt>
                <c:pt idx="6">
                  <c:v>6</c:v>
                </c:pt>
                <c:pt idx="7">
                  <c:v>4</c:v>
                </c:pt>
                <c:pt idx="8">
                  <c:v>7</c:v>
                </c:pt>
                <c:pt idx="9">
                  <c:v>7</c:v>
                </c:pt>
              </c:numCache>
            </c:numRef>
          </c:yVal>
          <c:smooth val="0"/>
          <c:extLst>
            <c:ext xmlns:c16="http://schemas.microsoft.com/office/drawing/2014/chart" uri="{C3380CC4-5D6E-409C-BE32-E72D297353CC}">
              <c16:uniqueId val="{00000000-66F5-41EF-A520-00F223F1575E}"/>
            </c:ext>
          </c:extLst>
        </c:ser>
        <c:dLbls>
          <c:showLegendKey val="0"/>
          <c:showVal val="0"/>
          <c:showCatName val="0"/>
          <c:showSerName val="0"/>
          <c:showPercent val="0"/>
          <c:showBubbleSize val="0"/>
        </c:dLbls>
        <c:axId val="261245992"/>
        <c:axId val="1"/>
      </c:scatterChart>
      <c:valAx>
        <c:axId val="261245992"/>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t>Appr A</a:t>
                </a:r>
              </a:p>
            </c:rich>
          </c:tx>
          <c:layout>
            <c:manualLayout>
              <c:xMode val="edge"/>
              <c:yMode val="edge"/>
              <c:x val="0.50191172181908628"/>
              <c:y val="0.88029474763930371"/>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a:t>Appr C</a:t>
                </a:r>
              </a:p>
            </c:rich>
          </c:tx>
          <c:layout>
            <c:manualLayout>
              <c:xMode val="edge"/>
              <c:yMode val="edge"/>
              <c:x val="2.402089444701765E-2"/>
              <c:y val="0.4235173620538812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61245992"/>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Comparison XY Plot</a:t>
            </a:r>
          </a:p>
        </c:rich>
      </c:tx>
      <c:layout>
        <c:manualLayout>
          <c:xMode val="edge"/>
          <c:yMode val="edge"/>
          <c:x val="0.32703018800174405"/>
          <c:y val="3.5321184851893513E-2"/>
        </c:manualLayout>
      </c:layout>
      <c:overlay val="0"/>
      <c:spPr>
        <a:noFill/>
        <a:ln w="25400">
          <a:noFill/>
        </a:ln>
      </c:spPr>
    </c:title>
    <c:autoTitleDeleted val="0"/>
    <c:plotArea>
      <c:layout>
        <c:manualLayout>
          <c:layoutTarget val="inner"/>
          <c:xMode val="edge"/>
          <c:yMode val="edge"/>
          <c:x val="0.14141850439062084"/>
          <c:y val="0.2229655602257555"/>
          <c:w val="0.80936840459274961"/>
          <c:h val="0.55851769046649646"/>
        </c:manualLayout>
      </c:layout>
      <c:scatterChart>
        <c:scatterStyle val="lineMarker"/>
        <c:varyColors val="0"/>
        <c:ser>
          <c:idx val="0"/>
          <c:order val="0"/>
          <c:spPr>
            <a:ln w="19050">
              <a:noFill/>
            </a:ln>
          </c:spPr>
          <c:marker>
            <c:symbol val="diamond"/>
            <c:size val="5"/>
            <c:spPr>
              <a:solidFill>
                <a:srgbClr val="000080"/>
              </a:solidFill>
              <a:ln>
                <a:solidFill>
                  <a:srgbClr val="000080"/>
                </a:solidFill>
                <a:prstDash val="solid"/>
              </a:ln>
            </c:spPr>
          </c:marker>
          <c:xVal>
            <c:numRef>
              <c:f>Graphical!$C$23:$L$23</c:f>
              <c:numCache>
                <c:formatCode>0.00</c:formatCode>
                <c:ptCount val="10"/>
                <c:pt idx="0">
                  <c:v>5</c:v>
                </c:pt>
                <c:pt idx="1">
                  <c:v>2</c:v>
                </c:pt>
                <c:pt idx="2">
                  <c:v>8</c:v>
                </c:pt>
                <c:pt idx="3">
                  <c:v>5</c:v>
                </c:pt>
                <c:pt idx="4">
                  <c:v>4.333333333333333</c:v>
                </c:pt>
                <c:pt idx="5">
                  <c:v>4.333333333333333</c:v>
                </c:pt>
                <c:pt idx="6">
                  <c:v>6</c:v>
                </c:pt>
                <c:pt idx="7">
                  <c:v>4</c:v>
                </c:pt>
                <c:pt idx="8">
                  <c:v>7</c:v>
                </c:pt>
                <c:pt idx="9">
                  <c:v>7</c:v>
                </c:pt>
              </c:numCache>
            </c:numRef>
          </c:xVal>
          <c:yVal>
            <c:numRef>
              <c:f>Graphical!$C$28:$L$28</c:f>
              <c:numCache>
                <c:formatCode>0.00</c:formatCode>
                <c:ptCount val="10"/>
                <c:pt idx="0">
                  <c:v>5</c:v>
                </c:pt>
                <c:pt idx="1">
                  <c:v>2</c:v>
                </c:pt>
                <c:pt idx="2">
                  <c:v>8</c:v>
                </c:pt>
                <c:pt idx="3">
                  <c:v>5</c:v>
                </c:pt>
                <c:pt idx="4">
                  <c:v>6.333333333333333</c:v>
                </c:pt>
                <c:pt idx="5">
                  <c:v>5</c:v>
                </c:pt>
                <c:pt idx="6">
                  <c:v>6</c:v>
                </c:pt>
                <c:pt idx="7">
                  <c:v>4</c:v>
                </c:pt>
                <c:pt idx="8">
                  <c:v>7</c:v>
                </c:pt>
                <c:pt idx="9">
                  <c:v>7</c:v>
                </c:pt>
              </c:numCache>
            </c:numRef>
          </c:yVal>
          <c:smooth val="0"/>
          <c:extLst>
            <c:ext xmlns:c16="http://schemas.microsoft.com/office/drawing/2014/chart" uri="{C3380CC4-5D6E-409C-BE32-E72D297353CC}">
              <c16:uniqueId val="{00000000-1B12-4722-B2A0-0AA6AC3C2CFC}"/>
            </c:ext>
          </c:extLst>
        </c:ser>
        <c:dLbls>
          <c:showLegendKey val="0"/>
          <c:showVal val="0"/>
          <c:showCatName val="0"/>
          <c:showSerName val="0"/>
          <c:showPercent val="0"/>
          <c:showBubbleSize val="0"/>
        </c:dLbls>
        <c:axId val="261248288"/>
        <c:axId val="1"/>
      </c:scatterChart>
      <c:valAx>
        <c:axId val="261248288"/>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t>Appr B</a:t>
                </a:r>
              </a:p>
            </c:rich>
          </c:tx>
          <c:layout>
            <c:manualLayout>
              <c:xMode val="edge"/>
              <c:yMode val="edge"/>
              <c:x val="0.50127796728991936"/>
              <c:y val="0.8808239970003749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a:t>Appr C</a:t>
                </a:r>
              </a:p>
            </c:rich>
          </c:tx>
          <c:layout>
            <c:manualLayout>
              <c:xMode val="edge"/>
              <c:yMode val="edge"/>
              <c:x val="2.399069823112502E-2"/>
              <c:y val="0.4238551181102362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61248288"/>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Range Chart -"Stacked"</a:t>
            </a:r>
          </a:p>
        </c:rich>
      </c:tx>
      <c:layout>
        <c:manualLayout>
          <c:xMode val="edge"/>
          <c:yMode val="edge"/>
          <c:x val="0.3440668403993985"/>
          <c:y val="3.5636035109854594E-2"/>
        </c:manualLayout>
      </c:layout>
      <c:overlay val="0"/>
      <c:spPr>
        <a:noFill/>
        <a:ln w="25400">
          <a:noFill/>
        </a:ln>
      </c:spPr>
    </c:title>
    <c:autoTitleDeleted val="0"/>
    <c:plotArea>
      <c:layout>
        <c:manualLayout>
          <c:layoutTarget val="inner"/>
          <c:xMode val="edge"/>
          <c:yMode val="edge"/>
          <c:x val="0.15105376285828689"/>
          <c:y val="0.18486107639919533"/>
          <c:w val="0.57484348643292515"/>
          <c:h val="0.59467358311548379"/>
        </c:manualLayout>
      </c:layout>
      <c:lineChart>
        <c:grouping val="standard"/>
        <c:varyColors val="0"/>
        <c:ser>
          <c:idx val="0"/>
          <c:order val="0"/>
          <c:tx>
            <c:strRef>
              <c:f>Graphical!$J$4</c:f>
              <c:strCache>
                <c:ptCount val="1"/>
                <c:pt idx="0">
                  <c:v>Appraiser 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Graphical!$C$14:$L$14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Graphical!$C$19:$L$19</c:f>
              <c:numCache>
                <c:formatCode>0.00</c:formatCode>
                <c:ptCount val="10"/>
                <c:pt idx="0">
                  <c:v>0</c:v>
                </c:pt>
                <c:pt idx="1">
                  <c:v>0</c:v>
                </c:pt>
                <c:pt idx="2">
                  <c:v>0</c:v>
                </c:pt>
                <c:pt idx="3">
                  <c:v>2</c:v>
                </c:pt>
                <c:pt idx="4">
                  <c:v>2</c:v>
                </c:pt>
                <c:pt idx="5">
                  <c:v>0</c:v>
                </c:pt>
                <c:pt idx="6">
                  <c:v>0</c:v>
                </c:pt>
                <c:pt idx="7">
                  <c:v>0</c:v>
                </c:pt>
                <c:pt idx="8">
                  <c:v>0</c:v>
                </c:pt>
                <c:pt idx="9">
                  <c:v>0</c:v>
                </c:pt>
              </c:numCache>
            </c:numRef>
          </c:val>
          <c:smooth val="0"/>
          <c:extLst>
            <c:ext xmlns:c16="http://schemas.microsoft.com/office/drawing/2014/chart" uri="{C3380CC4-5D6E-409C-BE32-E72D297353CC}">
              <c16:uniqueId val="{00000000-3D66-4D45-BFB9-84CED52B44E4}"/>
            </c:ext>
          </c:extLst>
        </c:ser>
        <c:ser>
          <c:idx val="1"/>
          <c:order val="1"/>
          <c:tx>
            <c:strRef>
              <c:f>Graphical!$J$6</c:f>
              <c:strCache>
                <c:ptCount val="1"/>
                <c:pt idx="0">
                  <c:v>Appraiser B</c:v>
                </c:pt>
              </c:strCache>
            </c:strRef>
          </c:tx>
          <c:spPr>
            <a:ln w="12700">
              <a:solidFill>
                <a:srgbClr val="FF00FF"/>
              </a:solidFill>
              <a:prstDash val="sysDash"/>
            </a:ln>
          </c:spPr>
          <c:marker>
            <c:symbol val="square"/>
            <c:size val="5"/>
            <c:spPr>
              <a:solidFill>
                <a:srgbClr val="FF00FF"/>
              </a:solidFill>
              <a:ln>
                <a:solidFill>
                  <a:srgbClr val="FF00FF"/>
                </a:solidFill>
                <a:prstDash val="solid"/>
              </a:ln>
            </c:spPr>
          </c:marker>
          <c:cat>
            <c:numRef>
              <c:f>Graphical!$C$14:$L$14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Graphical!$C$24:$L$24</c:f>
              <c:numCache>
                <c:formatCode>0.00</c:formatCode>
                <c:ptCount val="10"/>
                <c:pt idx="0">
                  <c:v>0</c:v>
                </c:pt>
                <c:pt idx="1">
                  <c:v>0</c:v>
                </c:pt>
                <c:pt idx="2">
                  <c:v>0</c:v>
                </c:pt>
                <c:pt idx="3">
                  <c:v>0</c:v>
                </c:pt>
                <c:pt idx="4">
                  <c:v>2</c:v>
                </c:pt>
                <c:pt idx="5">
                  <c:v>2</c:v>
                </c:pt>
                <c:pt idx="6">
                  <c:v>0</c:v>
                </c:pt>
                <c:pt idx="7">
                  <c:v>0</c:v>
                </c:pt>
                <c:pt idx="8">
                  <c:v>0</c:v>
                </c:pt>
                <c:pt idx="9">
                  <c:v>0</c:v>
                </c:pt>
              </c:numCache>
            </c:numRef>
          </c:val>
          <c:smooth val="0"/>
          <c:extLst>
            <c:ext xmlns:c16="http://schemas.microsoft.com/office/drawing/2014/chart" uri="{C3380CC4-5D6E-409C-BE32-E72D297353CC}">
              <c16:uniqueId val="{00000001-3D66-4D45-BFB9-84CED52B44E4}"/>
            </c:ext>
          </c:extLst>
        </c:ser>
        <c:ser>
          <c:idx val="2"/>
          <c:order val="2"/>
          <c:tx>
            <c:strRef>
              <c:f>Graphical!$J$8</c:f>
              <c:strCache>
                <c:ptCount val="1"/>
                <c:pt idx="0">
                  <c:v>Appraiser C</c:v>
                </c:pt>
              </c:strCache>
            </c:strRef>
          </c:tx>
          <c:spPr>
            <a:ln w="12700">
              <a:solidFill>
                <a:srgbClr val="333333"/>
              </a:solidFill>
              <a:prstDash val="solid"/>
            </a:ln>
          </c:spPr>
          <c:marker>
            <c:symbol val="triangle"/>
            <c:size val="5"/>
            <c:spPr>
              <a:solidFill>
                <a:srgbClr val="333333"/>
              </a:solidFill>
              <a:ln>
                <a:solidFill>
                  <a:srgbClr val="333333"/>
                </a:solidFill>
                <a:prstDash val="solid"/>
              </a:ln>
            </c:spPr>
          </c:marker>
          <c:cat>
            <c:numRef>
              <c:f>Graphical!$C$14:$L$14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Graphical!$C$29:$L$29</c:f>
              <c:numCache>
                <c:formatCode>0.00</c:formatCode>
                <c:ptCount val="10"/>
                <c:pt idx="0">
                  <c:v>0</c:v>
                </c:pt>
                <c:pt idx="1">
                  <c:v>0</c:v>
                </c:pt>
                <c:pt idx="2">
                  <c:v>0</c:v>
                </c:pt>
                <c:pt idx="3">
                  <c:v>0</c:v>
                </c:pt>
                <c:pt idx="4">
                  <c:v>4</c:v>
                </c:pt>
                <c:pt idx="5">
                  <c:v>0</c:v>
                </c:pt>
                <c:pt idx="6">
                  <c:v>0</c:v>
                </c:pt>
                <c:pt idx="7">
                  <c:v>0</c:v>
                </c:pt>
                <c:pt idx="8">
                  <c:v>0</c:v>
                </c:pt>
                <c:pt idx="9">
                  <c:v>0</c:v>
                </c:pt>
              </c:numCache>
            </c:numRef>
          </c:val>
          <c:smooth val="0"/>
          <c:extLst>
            <c:ext xmlns:c16="http://schemas.microsoft.com/office/drawing/2014/chart" uri="{C3380CC4-5D6E-409C-BE32-E72D297353CC}">
              <c16:uniqueId val="{00000002-3D66-4D45-BFB9-84CED52B44E4}"/>
            </c:ext>
          </c:extLst>
        </c:ser>
        <c:ser>
          <c:idx val="3"/>
          <c:order val="3"/>
          <c:tx>
            <c:strRef>
              <c:f>Graphical!$P$57</c:f>
              <c:strCache>
                <c:ptCount val="1"/>
                <c:pt idx="0">
                  <c:v>Rucl</c:v>
                </c:pt>
              </c:strCache>
            </c:strRef>
          </c:tx>
          <c:spPr>
            <a:ln w="25400">
              <a:solidFill>
                <a:srgbClr val="99CC00"/>
              </a:solidFill>
              <a:prstDash val="solid"/>
            </a:ln>
          </c:spPr>
          <c:marker>
            <c:symbol val="none"/>
          </c:marker>
          <c:val>
            <c:numRef>
              <c:f>Graphical!$Q$57:$Z$57</c:f>
              <c:numCache>
                <c:formatCode>0.000</c:formatCode>
                <c:ptCount val="10"/>
                <c:pt idx="0">
                  <c:v>1.0320000000000003</c:v>
                </c:pt>
                <c:pt idx="1">
                  <c:v>1.0320000000000003</c:v>
                </c:pt>
                <c:pt idx="2">
                  <c:v>1.0320000000000003</c:v>
                </c:pt>
                <c:pt idx="3">
                  <c:v>1.0320000000000003</c:v>
                </c:pt>
                <c:pt idx="4">
                  <c:v>1.0320000000000003</c:v>
                </c:pt>
                <c:pt idx="5">
                  <c:v>1.0320000000000003</c:v>
                </c:pt>
                <c:pt idx="6">
                  <c:v>1.0320000000000003</c:v>
                </c:pt>
                <c:pt idx="7">
                  <c:v>1.0320000000000003</c:v>
                </c:pt>
                <c:pt idx="8">
                  <c:v>1.0320000000000003</c:v>
                </c:pt>
                <c:pt idx="9">
                  <c:v>1.0320000000000003</c:v>
                </c:pt>
              </c:numCache>
            </c:numRef>
          </c:val>
          <c:smooth val="0"/>
          <c:extLst>
            <c:ext xmlns:c16="http://schemas.microsoft.com/office/drawing/2014/chart" uri="{C3380CC4-5D6E-409C-BE32-E72D297353CC}">
              <c16:uniqueId val="{00000003-3D66-4D45-BFB9-84CED52B44E4}"/>
            </c:ext>
          </c:extLst>
        </c:ser>
        <c:dLbls>
          <c:showLegendKey val="0"/>
          <c:showVal val="0"/>
          <c:showCatName val="0"/>
          <c:showSerName val="0"/>
          <c:showPercent val="0"/>
          <c:showBubbleSize val="0"/>
        </c:dLbls>
        <c:marker val="1"/>
        <c:smooth val="0"/>
        <c:axId val="97100576"/>
        <c:axId val="1"/>
      </c:lineChart>
      <c:catAx>
        <c:axId val="97100576"/>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t>Part Number</a:t>
                </a:r>
              </a:p>
            </c:rich>
          </c:tx>
          <c:layout>
            <c:manualLayout>
              <c:xMode val="edge"/>
              <c:yMode val="edge"/>
              <c:x val="0.35106023668749592"/>
              <c:y val="0.879760430539654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25" b="1" i="0" u="none" strike="noStrike" baseline="0">
                    <a:solidFill>
                      <a:srgbClr val="000000"/>
                    </a:solidFill>
                    <a:latin typeface="Arial"/>
                    <a:ea typeface="Arial"/>
                    <a:cs typeface="Arial"/>
                  </a:defRPr>
                </a:pPr>
                <a:r>
                  <a:rPr lang="en-GB"/>
                  <a:t>Range</a:t>
                </a:r>
              </a:p>
            </c:rich>
          </c:tx>
          <c:layout>
            <c:manualLayout>
              <c:xMode val="edge"/>
              <c:yMode val="edge"/>
              <c:x val="2.6574382828480958E-2"/>
              <c:y val="0.4098123787938970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97100576"/>
        <c:crosses val="autoZero"/>
        <c:crossBetween val="between"/>
      </c:valAx>
      <c:spPr>
        <a:noFill/>
        <a:ln w="12700">
          <a:solidFill>
            <a:srgbClr val="808080"/>
          </a:solidFill>
          <a:prstDash val="solid"/>
        </a:ln>
      </c:spPr>
    </c:plotArea>
    <c:legend>
      <c:legendPos val="r"/>
      <c:layout>
        <c:manualLayout>
          <c:xMode val="edge"/>
          <c:yMode val="edge"/>
          <c:x val="0.74245112599359242"/>
          <c:y val="0.35734884771451048"/>
          <c:w val="0.25044413932244236"/>
          <c:h val="0.2593658730344167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Average Chart -"Stacked"</a:t>
            </a:r>
          </a:p>
        </c:rich>
      </c:tx>
      <c:layout>
        <c:manualLayout>
          <c:xMode val="edge"/>
          <c:yMode val="edge"/>
          <c:x val="0.33899343390157038"/>
          <c:y val="3.7130022208762367E-2"/>
        </c:manualLayout>
      </c:layout>
      <c:overlay val="0"/>
      <c:spPr>
        <a:noFill/>
        <a:ln w="25400">
          <a:noFill/>
        </a:ln>
      </c:spPr>
    </c:title>
    <c:autoTitleDeleted val="0"/>
    <c:plotArea>
      <c:layout>
        <c:manualLayout>
          <c:layoutTarget val="inner"/>
          <c:xMode val="edge"/>
          <c:yMode val="edge"/>
          <c:x val="0.16036996021724431"/>
          <c:y val="0.21287840276232595"/>
          <c:w val="0.58280790420413175"/>
          <c:h val="0.5420973279645277"/>
        </c:manualLayout>
      </c:layout>
      <c:lineChart>
        <c:grouping val="standard"/>
        <c:varyColors val="0"/>
        <c:ser>
          <c:idx val="0"/>
          <c:order val="0"/>
          <c:tx>
            <c:strRef>
              <c:f>Graphical!$J$4</c:f>
              <c:strCache>
                <c:ptCount val="1"/>
                <c:pt idx="0">
                  <c:v>Appraiser 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Graphical!$C$14:$L$14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Graphical!$C$18:$L$18</c:f>
              <c:numCache>
                <c:formatCode>0.00</c:formatCode>
                <c:ptCount val="10"/>
                <c:pt idx="0">
                  <c:v>5</c:v>
                </c:pt>
                <c:pt idx="1">
                  <c:v>2</c:v>
                </c:pt>
                <c:pt idx="2">
                  <c:v>8</c:v>
                </c:pt>
                <c:pt idx="3">
                  <c:v>5.666666666666667</c:v>
                </c:pt>
                <c:pt idx="4">
                  <c:v>5.666666666666667</c:v>
                </c:pt>
                <c:pt idx="5">
                  <c:v>5</c:v>
                </c:pt>
                <c:pt idx="6">
                  <c:v>6</c:v>
                </c:pt>
                <c:pt idx="7">
                  <c:v>4</c:v>
                </c:pt>
                <c:pt idx="8">
                  <c:v>7</c:v>
                </c:pt>
                <c:pt idx="9">
                  <c:v>7</c:v>
                </c:pt>
              </c:numCache>
            </c:numRef>
          </c:val>
          <c:smooth val="0"/>
          <c:extLst>
            <c:ext xmlns:c16="http://schemas.microsoft.com/office/drawing/2014/chart" uri="{C3380CC4-5D6E-409C-BE32-E72D297353CC}">
              <c16:uniqueId val="{00000000-7C54-46B7-8BFD-08F63675AB70}"/>
            </c:ext>
          </c:extLst>
        </c:ser>
        <c:ser>
          <c:idx val="1"/>
          <c:order val="1"/>
          <c:tx>
            <c:strRef>
              <c:f>Graphical!$J$6</c:f>
              <c:strCache>
                <c:ptCount val="1"/>
                <c:pt idx="0">
                  <c:v>Appraiser B</c:v>
                </c:pt>
              </c:strCache>
            </c:strRef>
          </c:tx>
          <c:spPr>
            <a:ln w="12700">
              <a:solidFill>
                <a:srgbClr val="FF00FF"/>
              </a:solidFill>
              <a:prstDash val="sysDash"/>
            </a:ln>
          </c:spPr>
          <c:marker>
            <c:symbol val="square"/>
            <c:size val="5"/>
            <c:spPr>
              <a:solidFill>
                <a:srgbClr val="FF00FF"/>
              </a:solidFill>
              <a:ln>
                <a:solidFill>
                  <a:srgbClr val="FF00FF"/>
                </a:solidFill>
                <a:prstDash val="solid"/>
              </a:ln>
            </c:spPr>
          </c:marker>
          <c:cat>
            <c:numRef>
              <c:f>Graphical!$C$14:$L$14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Graphical!$C$23:$L$23</c:f>
              <c:numCache>
                <c:formatCode>0.00</c:formatCode>
                <c:ptCount val="10"/>
                <c:pt idx="0">
                  <c:v>5</c:v>
                </c:pt>
                <c:pt idx="1">
                  <c:v>2</c:v>
                </c:pt>
                <c:pt idx="2">
                  <c:v>8</c:v>
                </c:pt>
                <c:pt idx="3">
                  <c:v>5</c:v>
                </c:pt>
                <c:pt idx="4">
                  <c:v>4.333333333333333</c:v>
                </c:pt>
                <c:pt idx="5">
                  <c:v>4.333333333333333</c:v>
                </c:pt>
                <c:pt idx="6">
                  <c:v>6</c:v>
                </c:pt>
                <c:pt idx="7">
                  <c:v>4</c:v>
                </c:pt>
                <c:pt idx="8">
                  <c:v>7</c:v>
                </c:pt>
                <c:pt idx="9">
                  <c:v>7</c:v>
                </c:pt>
              </c:numCache>
            </c:numRef>
          </c:val>
          <c:smooth val="0"/>
          <c:extLst>
            <c:ext xmlns:c16="http://schemas.microsoft.com/office/drawing/2014/chart" uri="{C3380CC4-5D6E-409C-BE32-E72D297353CC}">
              <c16:uniqueId val="{00000001-7C54-46B7-8BFD-08F63675AB70}"/>
            </c:ext>
          </c:extLst>
        </c:ser>
        <c:ser>
          <c:idx val="2"/>
          <c:order val="2"/>
          <c:tx>
            <c:strRef>
              <c:f>Graphical!$J$8</c:f>
              <c:strCache>
                <c:ptCount val="1"/>
                <c:pt idx="0">
                  <c:v>Appraiser C</c:v>
                </c:pt>
              </c:strCache>
            </c:strRef>
          </c:tx>
          <c:spPr>
            <a:ln w="12700">
              <a:solidFill>
                <a:srgbClr val="333333"/>
              </a:solidFill>
              <a:prstDash val="solid"/>
            </a:ln>
          </c:spPr>
          <c:marker>
            <c:symbol val="triangle"/>
            <c:size val="5"/>
            <c:spPr>
              <a:solidFill>
                <a:srgbClr val="333333"/>
              </a:solidFill>
              <a:ln>
                <a:solidFill>
                  <a:srgbClr val="333333"/>
                </a:solidFill>
                <a:prstDash val="solid"/>
              </a:ln>
            </c:spPr>
          </c:marker>
          <c:cat>
            <c:numRef>
              <c:f>Graphical!$C$14:$L$14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Graphical!$C$28:$L$28</c:f>
              <c:numCache>
                <c:formatCode>0.00</c:formatCode>
                <c:ptCount val="10"/>
                <c:pt idx="0">
                  <c:v>5</c:v>
                </c:pt>
                <c:pt idx="1">
                  <c:v>2</c:v>
                </c:pt>
                <c:pt idx="2">
                  <c:v>8</c:v>
                </c:pt>
                <c:pt idx="3">
                  <c:v>5</c:v>
                </c:pt>
                <c:pt idx="4">
                  <c:v>6.333333333333333</c:v>
                </c:pt>
                <c:pt idx="5">
                  <c:v>5</c:v>
                </c:pt>
                <c:pt idx="6">
                  <c:v>6</c:v>
                </c:pt>
                <c:pt idx="7">
                  <c:v>4</c:v>
                </c:pt>
                <c:pt idx="8">
                  <c:v>7</c:v>
                </c:pt>
                <c:pt idx="9">
                  <c:v>7</c:v>
                </c:pt>
              </c:numCache>
            </c:numRef>
          </c:val>
          <c:smooth val="0"/>
          <c:extLst>
            <c:ext xmlns:c16="http://schemas.microsoft.com/office/drawing/2014/chart" uri="{C3380CC4-5D6E-409C-BE32-E72D297353CC}">
              <c16:uniqueId val="{00000002-7C54-46B7-8BFD-08F63675AB70}"/>
            </c:ext>
          </c:extLst>
        </c:ser>
        <c:ser>
          <c:idx val="3"/>
          <c:order val="3"/>
          <c:tx>
            <c:strRef>
              <c:f>Graphical!$P$55</c:f>
              <c:strCache>
                <c:ptCount val="1"/>
                <c:pt idx="0">
                  <c:v>Upper Spec</c:v>
                </c:pt>
              </c:strCache>
            </c:strRef>
          </c:tx>
          <c:spPr>
            <a:ln w="25400">
              <a:solidFill>
                <a:srgbClr val="99CC00"/>
              </a:solidFill>
              <a:prstDash val="solid"/>
            </a:ln>
          </c:spPr>
          <c:marker>
            <c:symbol val="none"/>
          </c:marker>
          <c:val>
            <c:numRef>
              <c:f>Graphical!$Q$55:$Z$55</c:f>
              <c:numCache>
                <c:formatCode>General</c:formatCode>
                <c:ptCount val="10"/>
                <c:pt idx="0">
                  <c:v>10</c:v>
                </c:pt>
                <c:pt idx="1">
                  <c:v>10</c:v>
                </c:pt>
                <c:pt idx="2">
                  <c:v>10</c:v>
                </c:pt>
                <c:pt idx="3">
                  <c:v>10</c:v>
                </c:pt>
                <c:pt idx="4">
                  <c:v>10</c:v>
                </c:pt>
                <c:pt idx="5">
                  <c:v>10</c:v>
                </c:pt>
                <c:pt idx="6">
                  <c:v>10</c:v>
                </c:pt>
                <c:pt idx="7">
                  <c:v>10</c:v>
                </c:pt>
                <c:pt idx="8">
                  <c:v>10</c:v>
                </c:pt>
                <c:pt idx="9">
                  <c:v>10</c:v>
                </c:pt>
              </c:numCache>
            </c:numRef>
          </c:val>
          <c:smooth val="0"/>
          <c:extLst>
            <c:ext xmlns:c16="http://schemas.microsoft.com/office/drawing/2014/chart" uri="{C3380CC4-5D6E-409C-BE32-E72D297353CC}">
              <c16:uniqueId val="{00000003-7C54-46B7-8BFD-08F63675AB70}"/>
            </c:ext>
          </c:extLst>
        </c:ser>
        <c:ser>
          <c:idx val="4"/>
          <c:order val="4"/>
          <c:tx>
            <c:strRef>
              <c:f>Graphical!$P$56</c:f>
              <c:strCache>
                <c:ptCount val="1"/>
                <c:pt idx="0">
                  <c:v>Lower Spec</c:v>
                </c:pt>
              </c:strCache>
            </c:strRef>
          </c:tx>
          <c:spPr>
            <a:ln w="25400">
              <a:solidFill>
                <a:srgbClr val="99CC00"/>
              </a:solidFill>
              <a:prstDash val="lgDash"/>
            </a:ln>
          </c:spPr>
          <c:marker>
            <c:symbol val="none"/>
          </c:marker>
          <c:val>
            <c:numRef>
              <c:f>Graphical!$Q$56:$Z$56</c:f>
              <c:numCache>
                <c:formatCode>General</c:formatCode>
                <c:ptCount val="10"/>
                <c:pt idx="0">
                  <c:v>2</c:v>
                </c:pt>
                <c:pt idx="1">
                  <c:v>2</c:v>
                </c:pt>
                <c:pt idx="2">
                  <c:v>2</c:v>
                </c:pt>
                <c:pt idx="3">
                  <c:v>2</c:v>
                </c:pt>
                <c:pt idx="4">
                  <c:v>2</c:v>
                </c:pt>
                <c:pt idx="5">
                  <c:v>2</c:v>
                </c:pt>
                <c:pt idx="6">
                  <c:v>2</c:v>
                </c:pt>
                <c:pt idx="7">
                  <c:v>2</c:v>
                </c:pt>
                <c:pt idx="8">
                  <c:v>2</c:v>
                </c:pt>
                <c:pt idx="9">
                  <c:v>2</c:v>
                </c:pt>
              </c:numCache>
            </c:numRef>
          </c:val>
          <c:smooth val="0"/>
          <c:extLst>
            <c:ext xmlns:c16="http://schemas.microsoft.com/office/drawing/2014/chart" uri="{C3380CC4-5D6E-409C-BE32-E72D297353CC}">
              <c16:uniqueId val="{00000004-7C54-46B7-8BFD-08F63675AB70}"/>
            </c:ext>
          </c:extLst>
        </c:ser>
        <c:dLbls>
          <c:showLegendKey val="0"/>
          <c:showVal val="0"/>
          <c:showCatName val="0"/>
          <c:showSerName val="0"/>
          <c:showPercent val="0"/>
          <c:showBubbleSize val="0"/>
        </c:dLbls>
        <c:marker val="1"/>
        <c:smooth val="0"/>
        <c:axId val="265596104"/>
        <c:axId val="1"/>
      </c:lineChart>
      <c:catAx>
        <c:axId val="265596104"/>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t>Part Number</a:t>
                </a:r>
              </a:p>
            </c:rich>
          </c:tx>
          <c:layout>
            <c:manualLayout>
              <c:xMode val="edge"/>
              <c:yMode val="edge"/>
              <c:x val="0.37028517899908975"/>
              <c:y val="0.8663655023891244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a:t>Average</a:t>
                </a:r>
              </a:p>
            </c:rich>
          </c:tx>
          <c:layout>
            <c:manualLayout>
              <c:xMode val="edge"/>
              <c:yMode val="edge"/>
              <c:x val="2.4772484247549863E-2"/>
              <c:y val="0.381200619153375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65596104"/>
        <c:crosses val="autoZero"/>
        <c:crossBetween val="between"/>
      </c:valAx>
      <c:spPr>
        <a:noFill/>
        <a:ln w="12700">
          <a:solidFill>
            <a:srgbClr val="808080"/>
          </a:solidFill>
          <a:prstDash val="solid"/>
        </a:ln>
      </c:spPr>
    </c:plotArea>
    <c:legend>
      <c:legendPos val="r"/>
      <c:layout>
        <c:manualLayout>
          <c:xMode val="edge"/>
          <c:yMode val="edge"/>
          <c:x val="0.75757699479484253"/>
          <c:y val="0.30128306077124978"/>
          <c:w val="0.23400708749790111"/>
          <c:h val="0.36538562487381387"/>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4"/>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Range Chart -"Stacked"</a:t>
            </a:r>
          </a:p>
        </c:rich>
      </c:tx>
      <c:layout>
        <c:manualLayout>
          <c:xMode val="edge"/>
          <c:yMode val="edge"/>
          <c:x val="0.35027115728181041"/>
          <c:y val="3.7594815211205397E-2"/>
        </c:manualLayout>
      </c:layout>
      <c:overlay val="0"/>
      <c:spPr>
        <a:noFill/>
        <a:ln w="25400">
          <a:noFill/>
        </a:ln>
      </c:spPr>
    </c:title>
    <c:autoTitleDeleted val="0"/>
    <c:plotArea>
      <c:layout>
        <c:manualLayout>
          <c:layoutTarget val="inner"/>
          <c:xMode val="edge"/>
          <c:yMode val="edge"/>
          <c:x val="0.13802509488657025"/>
          <c:y val="0.21303909918531638"/>
          <c:w val="0.60678956808624285"/>
          <c:h val="0.53886360382168252"/>
        </c:manualLayout>
      </c:layout>
      <c:lineChart>
        <c:grouping val="standard"/>
        <c:varyColors val="0"/>
        <c:ser>
          <c:idx val="0"/>
          <c:order val="0"/>
          <c:tx>
            <c:strRef>
              <c:f>Graphical!$J$4</c:f>
              <c:strCache>
                <c:ptCount val="1"/>
                <c:pt idx="0">
                  <c:v>Appraiser 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Graphical!$C$14:$L$14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Graphical!$C$19:$L$19</c:f>
              <c:numCache>
                <c:formatCode>0.00</c:formatCode>
                <c:ptCount val="10"/>
                <c:pt idx="0">
                  <c:v>0</c:v>
                </c:pt>
                <c:pt idx="1">
                  <c:v>0</c:v>
                </c:pt>
                <c:pt idx="2">
                  <c:v>0</c:v>
                </c:pt>
                <c:pt idx="3">
                  <c:v>2</c:v>
                </c:pt>
                <c:pt idx="4">
                  <c:v>2</c:v>
                </c:pt>
                <c:pt idx="5">
                  <c:v>0</c:v>
                </c:pt>
                <c:pt idx="6">
                  <c:v>0</c:v>
                </c:pt>
                <c:pt idx="7">
                  <c:v>0</c:v>
                </c:pt>
                <c:pt idx="8">
                  <c:v>0</c:v>
                </c:pt>
                <c:pt idx="9">
                  <c:v>0</c:v>
                </c:pt>
              </c:numCache>
            </c:numRef>
          </c:val>
          <c:smooth val="0"/>
          <c:extLst>
            <c:ext xmlns:c16="http://schemas.microsoft.com/office/drawing/2014/chart" uri="{C3380CC4-5D6E-409C-BE32-E72D297353CC}">
              <c16:uniqueId val="{00000000-A07B-4B3F-BA38-EF2C77A3E656}"/>
            </c:ext>
          </c:extLst>
        </c:ser>
        <c:ser>
          <c:idx val="1"/>
          <c:order val="1"/>
          <c:tx>
            <c:strRef>
              <c:f>Graphical!$J$6</c:f>
              <c:strCache>
                <c:ptCount val="1"/>
                <c:pt idx="0">
                  <c:v>Appraiser B</c:v>
                </c:pt>
              </c:strCache>
            </c:strRef>
          </c:tx>
          <c:spPr>
            <a:ln w="12700">
              <a:solidFill>
                <a:srgbClr val="FF00FF"/>
              </a:solidFill>
              <a:prstDash val="sysDash"/>
            </a:ln>
          </c:spPr>
          <c:marker>
            <c:symbol val="square"/>
            <c:size val="5"/>
            <c:spPr>
              <a:solidFill>
                <a:srgbClr val="FF00FF"/>
              </a:solidFill>
              <a:ln>
                <a:solidFill>
                  <a:srgbClr val="FF00FF"/>
                </a:solidFill>
                <a:prstDash val="solid"/>
              </a:ln>
            </c:spPr>
          </c:marker>
          <c:cat>
            <c:numRef>
              <c:f>Graphical!$C$14:$L$14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Graphical!$C$24:$L$24</c:f>
              <c:numCache>
                <c:formatCode>0.00</c:formatCode>
                <c:ptCount val="10"/>
                <c:pt idx="0">
                  <c:v>0</c:v>
                </c:pt>
                <c:pt idx="1">
                  <c:v>0</c:v>
                </c:pt>
                <c:pt idx="2">
                  <c:v>0</c:v>
                </c:pt>
                <c:pt idx="3">
                  <c:v>0</c:v>
                </c:pt>
                <c:pt idx="4">
                  <c:v>2</c:v>
                </c:pt>
                <c:pt idx="5">
                  <c:v>2</c:v>
                </c:pt>
                <c:pt idx="6">
                  <c:v>0</c:v>
                </c:pt>
                <c:pt idx="7">
                  <c:v>0</c:v>
                </c:pt>
                <c:pt idx="8">
                  <c:v>0</c:v>
                </c:pt>
                <c:pt idx="9">
                  <c:v>0</c:v>
                </c:pt>
              </c:numCache>
            </c:numRef>
          </c:val>
          <c:smooth val="0"/>
          <c:extLst>
            <c:ext xmlns:c16="http://schemas.microsoft.com/office/drawing/2014/chart" uri="{C3380CC4-5D6E-409C-BE32-E72D297353CC}">
              <c16:uniqueId val="{00000001-A07B-4B3F-BA38-EF2C77A3E656}"/>
            </c:ext>
          </c:extLst>
        </c:ser>
        <c:ser>
          <c:idx val="2"/>
          <c:order val="2"/>
          <c:tx>
            <c:strRef>
              <c:f>Graphical!$J$8</c:f>
              <c:strCache>
                <c:ptCount val="1"/>
                <c:pt idx="0">
                  <c:v>Appraiser C</c:v>
                </c:pt>
              </c:strCache>
            </c:strRef>
          </c:tx>
          <c:spPr>
            <a:ln w="12700">
              <a:solidFill>
                <a:srgbClr val="333333"/>
              </a:solidFill>
              <a:prstDash val="solid"/>
            </a:ln>
          </c:spPr>
          <c:marker>
            <c:symbol val="triangle"/>
            <c:size val="5"/>
            <c:spPr>
              <a:solidFill>
                <a:srgbClr val="333333"/>
              </a:solidFill>
              <a:ln>
                <a:solidFill>
                  <a:srgbClr val="333333"/>
                </a:solidFill>
                <a:prstDash val="solid"/>
              </a:ln>
            </c:spPr>
          </c:marker>
          <c:cat>
            <c:numRef>
              <c:f>Graphical!$C$14:$L$14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Graphical!$C$29:$L$29</c:f>
              <c:numCache>
                <c:formatCode>0.00</c:formatCode>
                <c:ptCount val="10"/>
                <c:pt idx="0">
                  <c:v>0</c:v>
                </c:pt>
                <c:pt idx="1">
                  <c:v>0</c:v>
                </c:pt>
                <c:pt idx="2">
                  <c:v>0</c:v>
                </c:pt>
                <c:pt idx="3">
                  <c:v>0</c:v>
                </c:pt>
                <c:pt idx="4">
                  <c:v>4</c:v>
                </c:pt>
                <c:pt idx="5">
                  <c:v>0</c:v>
                </c:pt>
                <c:pt idx="6">
                  <c:v>0</c:v>
                </c:pt>
                <c:pt idx="7">
                  <c:v>0</c:v>
                </c:pt>
                <c:pt idx="8">
                  <c:v>0</c:v>
                </c:pt>
                <c:pt idx="9">
                  <c:v>0</c:v>
                </c:pt>
              </c:numCache>
            </c:numRef>
          </c:val>
          <c:smooth val="0"/>
          <c:extLst>
            <c:ext xmlns:c16="http://schemas.microsoft.com/office/drawing/2014/chart" uri="{C3380CC4-5D6E-409C-BE32-E72D297353CC}">
              <c16:uniqueId val="{00000002-A07B-4B3F-BA38-EF2C77A3E656}"/>
            </c:ext>
          </c:extLst>
        </c:ser>
        <c:ser>
          <c:idx val="3"/>
          <c:order val="3"/>
          <c:tx>
            <c:strRef>
              <c:f>Graphical!$P$57</c:f>
              <c:strCache>
                <c:ptCount val="1"/>
                <c:pt idx="0">
                  <c:v>Rucl</c:v>
                </c:pt>
              </c:strCache>
            </c:strRef>
          </c:tx>
          <c:spPr>
            <a:ln w="25400">
              <a:solidFill>
                <a:srgbClr val="99CC00"/>
              </a:solidFill>
              <a:prstDash val="solid"/>
            </a:ln>
          </c:spPr>
          <c:marker>
            <c:symbol val="none"/>
          </c:marker>
          <c:val>
            <c:numRef>
              <c:f>Graphical!$Q$57:$Z$57</c:f>
              <c:numCache>
                <c:formatCode>0.000</c:formatCode>
                <c:ptCount val="10"/>
                <c:pt idx="0">
                  <c:v>1.0320000000000003</c:v>
                </c:pt>
                <c:pt idx="1">
                  <c:v>1.0320000000000003</c:v>
                </c:pt>
                <c:pt idx="2">
                  <c:v>1.0320000000000003</c:v>
                </c:pt>
                <c:pt idx="3">
                  <c:v>1.0320000000000003</c:v>
                </c:pt>
                <c:pt idx="4">
                  <c:v>1.0320000000000003</c:v>
                </c:pt>
                <c:pt idx="5">
                  <c:v>1.0320000000000003</c:v>
                </c:pt>
                <c:pt idx="6">
                  <c:v>1.0320000000000003</c:v>
                </c:pt>
                <c:pt idx="7">
                  <c:v>1.0320000000000003</c:v>
                </c:pt>
                <c:pt idx="8">
                  <c:v>1.0320000000000003</c:v>
                </c:pt>
                <c:pt idx="9">
                  <c:v>1.0320000000000003</c:v>
                </c:pt>
              </c:numCache>
            </c:numRef>
          </c:val>
          <c:smooth val="0"/>
          <c:extLst>
            <c:ext xmlns:c16="http://schemas.microsoft.com/office/drawing/2014/chart" uri="{C3380CC4-5D6E-409C-BE32-E72D297353CC}">
              <c16:uniqueId val="{00000003-A07B-4B3F-BA38-EF2C77A3E656}"/>
            </c:ext>
          </c:extLst>
        </c:ser>
        <c:dLbls>
          <c:showLegendKey val="0"/>
          <c:showVal val="0"/>
          <c:showCatName val="0"/>
          <c:showSerName val="0"/>
          <c:showPercent val="0"/>
          <c:showBubbleSize val="0"/>
        </c:dLbls>
        <c:marker val="1"/>
        <c:smooth val="0"/>
        <c:axId val="250265016"/>
        <c:axId val="1"/>
      </c:lineChart>
      <c:catAx>
        <c:axId val="250265016"/>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t>Part Number</a:t>
                </a:r>
              </a:p>
            </c:rich>
          </c:tx>
          <c:layout>
            <c:manualLayout>
              <c:xMode val="edge"/>
              <c:yMode val="edge"/>
              <c:x val="0.36068832572399034"/>
              <c:y val="0.8646878848881753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Range</a:t>
                </a:r>
              </a:p>
            </c:rich>
          </c:tx>
          <c:layout>
            <c:manualLayout>
              <c:xMode val="edge"/>
              <c:yMode val="edge"/>
              <c:x val="2.4740201592448004E-2"/>
              <c:y val="0.4110399306882756"/>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50265016"/>
        <c:crosses val="autoZero"/>
        <c:crossBetween val="between"/>
      </c:valAx>
      <c:spPr>
        <a:noFill/>
        <a:ln w="12700">
          <a:solidFill>
            <a:srgbClr val="808080"/>
          </a:solidFill>
          <a:prstDash val="solid"/>
        </a:ln>
      </c:spPr>
    </c:plotArea>
    <c:legend>
      <c:legendPos val="r"/>
      <c:layout>
        <c:manualLayout>
          <c:xMode val="edge"/>
          <c:yMode val="edge"/>
          <c:x val="0.75966457134034715"/>
          <c:y val="0.33333435262339783"/>
          <c:w val="0.23025227728886832"/>
          <c:h val="0.29773564712177969"/>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Average Chart -"Unstacked"</a:t>
            </a:r>
          </a:p>
        </c:rich>
      </c:tx>
      <c:layout>
        <c:manualLayout>
          <c:xMode val="edge"/>
          <c:yMode val="edge"/>
          <c:x val="0.32292657535455127"/>
          <c:y val="3.7038229646214352E-2"/>
        </c:manualLayout>
      </c:layout>
      <c:overlay val="0"/>
      <c:spPr>
        <a:noFill/>
        <a:ln w="25400">
          <a:noFill/>
        </a:ln>
      </c:spPr>
    </c:title>
    <c:autoTitleDeleted val="0"/>
    <c:plotArea>
      <c:layout>
        <c:manualLayout>
          <c:layoutTarget val="inner"/>
          <c:xMode val="edge"/>
          <c:yMode val="edge"/>
          <c:x val="0.16276544208321964"/>
          <c:y val="0.23457587889972023"/>
          <c:w val="0.81382721041609818"/>
          <c:h val="0.52841303246884352"/>
        </c:manualLayout>
      </c:layout>
      <c:lineChart>
        <c:grouping val="standard"/>
        <c:varyColors val="0"/>
        <c:ser>
          <c:idx val="0"/>
          <c:order val="0"/>
          <c:tx>
            <c:strRef>
              <c:f>Graphical!$J$4</c:f>
              <c:strCache>
                <c:ptCount val="1"/>
                <c:pt idx="0">
                  <c:v>Appraiser 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Graphical!$Q$96:$AT$96</c:f>
              <c:numCache>
                <c:formatCode>General</c:formatCode>
                <c:ptCount val="3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numCache>
            </c:numRef>
          </c:cat>
          <c:val>
            <c:numRef>
              <c:f>Graphical!$Q$97:$AT$97</c:f>
              <c:numCache>
                <c:formatCode>0.00</c:formatCode>
                <c:ptCount val="30"/>
                <c:pt idx="0">
                  <c:v>5</c:v>
                </c:pt>
                <c:pt idx="1">
                  <c:v>2</c:v>
                </c:pt>
                <c:pt idx="2">
                  <c:v>8</c:v>
                </c:pt>
                <c:pt idx="3">
                  <c:v>5.666666666666667</c:v>
                </c:pt>
                <c:pt idx="4">
                  <c:v>5.666666666666667</c:v>
                </c:pt>
                <c:pt idx="5">
                  <c:v>5</c:v>
                </c:pt>
                <c:pt idx="6">
                  <c:v>6</c:v>
                </c:pt>
                <c:pt idx="7">
                  <c:v>4</c:v>
                </c:pt>
                <c:pt idx="8">
                  <c:v>7</c:v>
                </c:pt>
                <c:pt idx="9">
                  <c:v>7</c:v>
                </c:pt>
                <c:pt idx="10">
                  <c:v>5</c:v>
                </c:pt>
                <c:pt idx="11">
                  <c:v>2</c:v>
                </c:pt>
                <c:pt idx="12">
                  <c:v>8</c:v>
                </c:pt>
                <c:pt idx="13">
                  <c:v>5</c:v>
                </c:pt>
                <c:pt idx="14">
                  <c:v>4.333333333333333</c:v>
                </c:pt>
                <c:pt idx="15">
                  <c:v>4.333333333333333</c:v>
                </c:pt>
                <c:pt idx="16">
                  <c:v>6</c:v>
                </c:pt>
                <c:pt idx="17">
                  <c:v>4</c:v>
                </c:pt>
                <c:pt idx="18">
                  <c:v>7</c:v>
                </c:pt>
                <c:pt idx="19">
                  <c:v>7</c:v>
                </c:pt>
                <c:pt idx="20">
                  <c:v>5</c:v>
                </c:pt>
                <c:pt idx="21">
                  <c:v>2</c:v>
                </c:pt>
                <c:pt idx="22">
                  <c:v>8</c:v>
                </c:pt>
                <c:pt idx="23">
                  <c:v>5</c:v>
                </c:pt>
                <c:pt idx="24">
                  <c:v>6.333333333333333</c:v>
                </c:pt>
                <c:pt idx="25">
                  <c:v>5</c:v>
                </c:pt>
                <c:pt idx="26">
                  <c:v>6</c:v>
                </c:pt>
                <c:pt idx="27">
                  <c:v>4</c:v>
                </c:pt>
                <c:pt idx="28">
                  <c:v>7</c:v>
                </c:pt>
                <c:pt idx="29">
                  <c:v>7</c:v>
                </c:pt>
              </c:numCache>
            </c:numRef>
          </c:val>
          <c:smooth val="0"/>
          <c:extLst>
            <c:ext xmlns:c16="http://schemas.microsoft.com/office/drawing/2014/chart" uri="{C3380CC4-5D6E-409C-BE32-E72D297353CC}">
              <c16:uniqueId val="{00000000-CD3C-4968-AA7A-D345F0CFB02D}"/>
            </c:ext>
          </c:extLst>
        </c:ser>
        <c:ser>
          <c:idx val="3"/>
          <c:order val="1"/>
          <c:tx>
            <c:v>UCL A</c:v>
          </c:tx>
          <c:spPr>
            <a:ln w="25400">
              <a:solidFill>
                <a:srgbClr val="99CC00"/>
              </a:solidFill>
              <a:prstDash val="solid"/>
            </a:ln>
          </c:spPr>
          <c:marker>
            <c:symbol val="none"/>
          </c:marker>
          <c:cat>
            <c:numRef>
              <c:f>Graphical!$Q$96:$AT$96</c:f>
              <c:numCache>
                <c:formatCode>General</c:formatCode>
                <c:ptCount val="3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numCache>
            </c:numRef>
          </c:cat>
          <c:val>
            <c:numRef>
              <c:f>Graphical!$Q$55:$Z$55</c:f>
              <c:numCache>
                <c:formatCode>General</c:formatCode>
                <c:ptCount val="10"/>
                <c:pt idx="0">
                  <c:v>10</c:v>
                </c:pt>
                <c:pt idx="1">
                  <c:v>10</c:v>
                </c:pt>
                <c:pt idx="2">
                  <c:v>10</c:v>
                </c:pt>
                <c:pt idx="3">
                  <c:v>10</c:v>
                </c:pt>
                <c:pt idx="4">
                  <c:v>10</c:v>
                </c:pt>
                <c:pt idx="5">
                  <c:v>10</c:v>
                </c:pt>
                <c:pt idx="6">
                  <c:v>10</c:v>
                </c:pt>
                <c:pt idx="7">
                  <c:v>10</c:v>
                </c:pt>
                <c:pt idx="8">
                  <c:v>10</c:v>
                </c:pt>
                <c:pt idx="9">
                  <c:v>10</c:v>
                </c:pt>
              </c:numCache>
            </c:numRef>
          </c:val>
          <c:smooth val="0"/>
          <c:extLst>
            <c:ext xmlns:c16="http://schemas.microsoft.com/office/drawing/2014/chart" uri="{C3380CC4-5D6E-409C-BE32-E72D297353CC}">
              <c16:uniqueId val="{00000001-CD3C-4968-AA7A-D345F0CFB02D}"/>
            </c:ext>
          </c:extLst>
        </c:ser>
        <c:ser>
          <c:idx val="4"/>
          <c:order val="2"/>
          <c:tx>
            <c:v>LCL A</c:v>
          </c:tx>
          <c:spPr>
            <a:ln w="25400">
              <a:solidFill>
                <a:srgbClr val="99CC00"/>
              </a:solidFill>
              <a:prstDash val="lgDash"/>
            </a:ln>
          </c:spPr>
          <c:marker>
            <c:symbol val="none"/>
          </c:marker>
          <c:cat>
            <c:numRef>
              <c:f>Graphical!$Q$96:$AT$96</c:f>
              <c:numCache>
                <c:formatCode>General</c:formatCode>
                <c:ptCount val="3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numCache>
            </c:numRef>
          </c:cat>
          <c:val>
            <c:numRef>
              <c:f>Graphical!$Q$56:$Z$56</c:f>
              <c:numCache>
                <c:formatCode>General</c:formatCode>
                <c:ptCount val="10"/>
                <c:pt idx="0">
                  <c:v>2</c:v>
                </c:pt>
                <c:pt idx="1">
                  <c:v>2</c:v>
                </c:pt>
                <c:pt idx="2">
                  <c:v>2</c:v>
                </c:pt>
                <c:pt idx="3">
                  <c:v>2</c:v>
                </c:pt>
                <c:pt idx="4">
                  <c:v>2</c:v>
                </c:pt>
                <c:pt idx="5">
                  <c:v>2</c:v>
                </c:pt>
                <c:pt idx="6">
                  <c:v>2</c:v>
                </c:pt>
                <c:pt idx="7">
                  <c:v>2</c:v>
                </c:pt>
                <c:pt idx="8">
                  <c:v>2</c:v>
                </c:pt>
                <c:pt idx="9">
                  <c:v>2</c:v>
                </c:pt>
              </c:numCache>
            </c:numRef>
          </c:val>
          <c:smooth val="0"/>
          <c:extLst>
            <c:ext xmlns:c16="http://schemas.microsoft.com/office/drawing/2014/chart" uri="{C3380CC4-5D6E-409C-BE32-E72D297353CC}">
              <c16:uniqueId val="{00000002-CD3C-4968-AA7A-D345F0CFB02D}"/>
            </c:ext>
          </c:extLst>
        </c:ser>
        <c:ser>
          <c:idx val="1"/>
          <c:order val="3"/>
          <c:tx>
            <c:v>UCL B</c:v>
          </c:tx>
          <c:spPr>
            <a:ln w="25400">
              <a:solidFill>
                <a:srgbClr val="99CC00"/>
              </a:solidFill>
              <a:prstDash val="solid"/>
            </a:ln>
          </c:spPr>
          <c:marker>
            <c:symbol val="none"/>
          </c:marker>
          <c:val>
            <c:numRef>
              <c:f>Graphical!$Q$99:$AT$99</c:f>
              <c:numCache>
                <c:formatCode>General</c:formatCode>
                <c:ptCount val="30"/>
                <c:pt idx="10">
                  <c:v>10</c:v>
                </c:pt>
                <c:pt idx="11">
                  <c:v>10</c:v>
                </c:pt>
                <c:pt idx="12">
                  <c:v>10</c:v>
                </c:pt>
                <c:pt idx="13">
                  <c:v>10</c:v>
                </c:pt>
                <c:pt idx="14">
                  <c:v>10</c:v>
                </c:pt>
                <c:pt idx="15">
                  <c:v>10</c:v>
                </c:pt>
                <c:pt idx="16">
                  <c:v>10</c:v>
                </c:pt>
                <c:pt idx="17">
                  <c:v>10</c:v>
                </c:pt>
                <c:pt idx="18">
                  <c:v>10</c:v>
                </c:pt>
                <c:pt idx="19">
                  <c:v>10</c:v>
                </c:pt>
              </c:numCache>
            </c:numRef>
          </c:val>
          <c:smooth val="0"/>
          <c:extLst>
            <c:ext xmlns:c16="http://schemas.microsoft.com/office/drawing/2014/chart" uri="{C3380CC4-5D6E-409C-BE32-E72D297353CC}">
              <c16:uniqueId val="{00000003-CD3C-4968-AA7A-D345F0CFB02D}"/>
            </c:ext>
          </c:extLst>
        </c:ser>
        <c:ser>
          <c:idx val="2"/>
          <c:order val="4"/>
          <c:tx>
            <c:v>LCL B</c:v>
          </c:tx>
          <c:spPr>
            <a:ln w="25400">
              <a:solidFill>
                <a:srgbClr val="99CC00"/>
              </a:solidFill>
              <a:prstDash val="lgDash"/>
            </a:ln>
          </c:spPr>
          <c:marker>
            <c:symbol val="none"/>
          </c:marker>
          <c:val>
            <c:numRef>
              <c:f>Graphical!$Q$100:$AT$100</c:f>
              <c:numCache>
                <c:formatCode>General</c:formatCode>
                <c:ptCount val="30"/>
                <c:pt idx="10">
                  <c:v>2</c:v>
                </c:pt>
                <c:pt idx="11">
                  <c:v>2</c:v>
                </c:pt>
                <c:pt idx="12">
                  <c:v>2</c:v>
                </c:pt>
                <c:pt idx="13">
                  <c:v>2</c:v>
                </c:pt>
                <c:pt idx="14">
                  <c:v>2</c:v>
                </c:pt>
                <c:pt idx="15">
                  <c:v>2</c:v>
                </c:pt>
                <c:pt idx="16">
                  <c:v>2</c:v>
                </c:pt>
                <c:pt idx="17">
                  <c:v>2</c:v>
                </c:pt>
                <c:pt idx="18">
                  <c:v>2</c:v>
                </c:pt>
                <c:pt idx="19">
                  <c:v>2</c:v>
                </c:pt>
              </c:numCache>
            </c:numRef>
          </c:val>
          <c:smooth val="0"/>
          <c:extLst>
            <c:ext xmlns:c16="http://schemas.microsoft.com/office/drawing/2014/chart" uri="{C3380CC4-5D6E-409C-BE32-E72D297353CC}">
              <c16:uniqueId val="{00000004-CD3C-4968-AA7A-D345F0CFB02D}"/>
            </c:ext>
          </c:extLst>
        </c:ser>
        <c:ser>
          <c:idx val="5"/>
          <c:order val="5"/>
          <c:tx>
            <c:v>UCL C</c:v>
          </c:tx>
          <c:spPr>
            <a:ln w="25400">
              <a:solidFill>
                <a:srgbClr val="99CC00"/>
              </a:solidFill>
              <a:prstDash val="solid"/>
            </a:ln>
          </c:spPr>
          <c:marker>
            <c:symbol val="none"/>
          </c:marker>
          <c:val>
            <c:numRef>
              <c:f>Graphical!$Q$101:$AT$101</c:f>
              <c:numCache>
                <c:formatCode>General</c:formatCode>
                <c:ptCount val="30"/>
                <c:pt idx="20">
                  <c:v>10</c:v>
                </c:pt>
                <c:pt idx="21">
                  <c:v>10</c:v>
                </c:pt>
                <c:pt idx="22">
                  <c:v>10</c:v>
                </c:pt>
                <c:pt idx="23">
                  <c:v>10</c:v>
                </c:pt>
                <c:pt idx="24">
                  <c:v>10</c:v>
                </c:pt>
                <c:pt idx="25">
                  <c:v>10</c:v>
                </c:pt>
                <c:pt idx="26">
                  <c:v>10</c:v>
                </c:pt>
                <c:pt idx="27">
                  <c:v>10</c:v>
                </c:pt>
                <c:pt idx="28">
                  <c:v>10</c:v>
                </c:pt>
                <c:pt idx="29">
                  <c:v>10</c:v>
                </c:pt>
              </c:numCache>
            </c:numRef>
          </c:val>
          <c:smooth val="0"/>
          <c:extLst>
            <c:ext xmlns:c16="http://schemas.microsoft.com/office/drawing/2014/chart" uri="{C3380CC4-5D6E-409C-BE32-E72D297353CC}">
              <c16:uniqueId val="{00000005-CD3C-4968-AA7A-D345F0CFB02D}"/>
            </c:ext>
          </c:extLst>
        </c:ser>
        <c:ser>
          <c:idx val="6"/>
          <c:order val="6"/>
          <c:tx>
            <c:v>LCL C</c:v>
          </c:tx>
          <c:spPr>
            <a:ln w="25400">
              <a:solidFill>
                <a:srgbClr val="99CC00"/>
              </a:solidFill>
              <a:prstDash val="lgDash"/>
            </a:ln>
          </c:spPr>
          <c:marker>
            <c:symbol val="none"/>
          </c:marker>
          <c:val>
            <c:numRef>
              <c:f>Graphical!$Q$102:$AT$102</c:f>
              <c:numCache>
                <c:formatCode>General</c:formatCode>
                <c:ptCount val="30"/>
                <c:pt idx="20">
                  <c:v>2</c:v>
                </c:pt>
                <c:pt idx="21">
                  <c:v>2</c:v>
                </c:pt>
                <c:pt idx="22">
                  <c:v>2</c:v>
                </c:pt>
                <c:pt idx="23">
                  <c:v>2</c:v>
                </c:pt>
                <c:pt idx="24">
                  <c:v>2</c:v>
                </c:pt>
                <c:pt idx="25">
                  <c:v>2</c:v>
                </c:pt>
                <c:pt idx="26">
                  <c:v>2</c:v>
                </c:pt>
                <c:pt idx="27">
                  <c:v>2</c:v>
                </c:pt>
                <c:pt idx="28">
                  <c:v>2</c:v>
                </c:pt>
                <c:pt idx="29">
                  <c:v>2</c:v>
                </c:pt>
              </c:numCache>
            </c:numRef>
          </c:val>
          <c:smooth val="0"/>
          <c:extLst>
            <c:ext xmlns:c16="http://schemas.microsoft.com/office/drawing/2014/chart" uri="{C3380CC4-5D6E-409C-BE32-E72D297353CC}">
              <c16:uniqueId val="{00000006-CD3C-4968-AA7A-D345F0CFB02D}"/>
            </c:ext>
          </c:extLst>
        </c:ser>
        <c:dLbls>
          <c:showLegendKey val="0"/>
          <c:showVal val="0"/>
          <c:showCatName val="0"/>
          <c:showSerName val="0"/>
          <c:showPercent val="0"/>
          <c:showBubbleSize val="0"/>
        </c:dLbls>
        <c:marker val="1"/>
        <c:smooth val="0"/>
        <c:axId val="250264032"/>
        <c:axId val="1"/>
      </c:lineChart>
      <c:catAx>
        <c:axId val="250264032"/>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t>Appr A                             Appr B                                  Appr C</a:t>
                </a:r>
              </a:p>
            </c:rich>
          </c:tx>
          <c:layout>
            <c:manualLayout>
              <c:xMode val="edge"/>
              <c:yMode val="edge"/>
              <c:x val="0.19141224993934583"/>
              <c:y val="0.8617577754857320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a:t>Average</a:t>
                </a:r>
              </a:p>
            </c:rich>
          </c:tx>
          <c:layout>
            <c:manualLayout>
              <c:xMode val="edge"/>
              <c:yMode val="edge"/>
              <c:x val="2.7344758375791259E-2"/>
              <c:y val="0.39754471585620488"/>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5026403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Range Chart -"Unstacked"</a:t>
            </a:r>
          </a:p>
        </c:rich>
      </c:tx>
      <c:layout>
        <c:manualLayout>
          <c:xMode val="edge"/>
          <c:yMode val="edge"/>
          <c:x val="0.33551106111736034"/>
          <c:y val="3.6856059659209267E-2"/>
        </c:manualLayout>
      </c:layout>
      <c:overlay val="0"/>
      <c:spPr>
        <a:noFill/>
        <a:ln w="25400">
          <a:noFill/>
        </a:ln>
      </c:spPr>
    </c:title>
    <c:autoTitleDeleted val="0"/>
    <c:plotArea>
      <c:layout>
        <c:manualLayout>
          <c:layoutTarget val="inner"/>
          <c:xMode val="edge"/>
          <c:yMode val="edge"/>
          <c:x val="0.14824909167690667"/>
          <c:y val="0.23342237732036139"/>
          <c:w val="0.82837431051043464"/>
          <c:h val="0.5307287736968217"/>
        </c:manualLayout>
      </c:layout>
      <c:lineChart>
        <c:grouping val="standard"/>
        <c:varyColors val="0"/>
        <c:ser>
          <c:idx val="0"/>
          <c:order val="0"/>
          <c:tx>
            <c:strRef>
              <c:f>Graphical!$J$4</c:f>
              <c:strCache>
                <c:ptCount val="1"/>
                <c:pt idx="0">
                  <c:v>Appraiser 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Graphical!$Q$96:$AT$96</c:f>
              <c:numCache>
                <c:formatCode>General</c:formatCode>
                <c:ptCount val="3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numCache>
            </c:numRef>
          </c:cat>
          <c:val>
            <c:numRef>
              <c:f>Graphical!$Q$98:$AT$98</c:f>
              <c:numCache>
                <c:formatCode>0.00</c:formatCode>
                <c:ptCount val="30"/>
                <c:pt idx="0">
                  <c:v>0</c:v>
                </c:pt>
                <c:pt idx="1">
                  <c:v>0</c:v>
                </c:pt>
                <c:pt idx="2">
                  <c:v>0</c:v>
                </c:pt>
                <c:pt idx="3">
                  <c:v>2</c:v>
                </c:pt>
                <c:pt idx="4">
                  <c:v>2</c:v>
                </c:pt>
                <c:pt idx="5">
                  <c:v>0</c:v>
                </c:pt>
                <c:pt idx="6">
                  <c:v>0</c:v>
                </c:pt>
                <c:pt idx="7">
                  <c:v>0</c:v>
                </c:pt>
                <c:pt idx="8">
                  <c:v>0</c:v>
                </c:pt>
                <c:pt idx="9">
                  <c:v>0</c:v>
                </c:pt>
                <c:pt idx="10">
                  <c:v>0</c:v>
                </c:pt>
                <c:pt idx="11">
                  <c:v>0</c:v>
                </c:pt>
                <c:pt idx="12">
                  <c:v>0</c:v>
                </c:pt>
                <c:pt idx="13">
                  <c:v>0</c:v>
                </c:pt>
                <c:pt idx="14">
                  <c:v>2</c:v>
                </c:pt>
                <c:pt idx="15">
                  <c:v>2</c:v>
                </c:pt>
                <c:pt idx="16">
                  <c:v>0</c:v>
                </c:pt>
                <c:pt idx="17">
                  <c:v>0</c:v>
                </c:pt>
                <c:pt idx="18">
                  <c:v>0</c:v>
                </c:pt>
                <c:pt idx="19">
                  <c:v>0</c:v>
                </c:pt>
                <c:pt idx="20">
                  <c:v>0</c:v>
                </c:pt>
                <c:pt idx="21">
                  <c:v>0</c:v>
                </c:pt>
                <c:pt idx="22">
                  <c:v>0</c:v>
                </c:pt>
                <c:pt idx="23">
                  <c:v>0</c:v>
                </c:pt>
                <c:pt idx="24">
                  <c:v>4</c:v>
                </c:pt>
                <c:pt idx="25">
                  <c:v>0</c:v>
                </c:pt>
                <c:pt idx="26">
                  <c:v>0</c:v>
                </c:pt>
                <c:pt idx="27">
                  <c:v>0</c:v>
                </c:pt>
                <c:pt idx="28">
                  <c:v>0</c:v>
                </c:pt>
                <c:pt idx="29">
                  <c:v>0</c:v>
                </c:pt>
              </c:numCache>
            </c:numRef>
          </c:val>
          <c:smooth val="0"/>
          <c:extLst>
            <c:ext xmlns:c16="http://schemas.microsoft.com/office/drawing/2014/chart" uri="{C3380CC4-5D6E-409C-BE32-E72D297353CC}">
              <c16:uniqueId val="{00000000-E0B5-48E7-A0E5-A6DCB1ECA925}"/>
            </c:ext>
          </c:extLst>
        </c:ser>
        <c:ser>
          <c:idx val="3"/>
          <c:order val="1"/>
          <c:tx>
            <c:v>UCL A</c:v>
          </c:tx>
          <c:spPr>
            <a:ln w="25400">
              <a:solidFill>
                <a:srgbClr val="99CC00"/>
              </a:solidFill>
              <a:prstDash val="solid"/>
            </a:ln>
          </c:spPr>
          <c:marker>
            <c:symbol val="none"/>
          </c:marker>
          <c:cat>
            <c:numRef>
              <c:f>Graphical!$Q$96:$AT$96</c:f>
              <c:numCache>
                <c:formatCode>General</c:formatCode>
                <c:ptCount val="3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numCache>
            </c:numRef>
          </c:cat>
          <c:val>
            <c:numRef>
              <c:f>Graphical!$Q$57:$Z$57</c:f>
              <c:numCache>
                <c:formatCode>0.000</c:formatCode>
                <c:ptCount val="10"/>
                <c:pt idx="0">
                  <c:v>1.0320000000000003</c:v>
                </c:pt>
                <c:pt idx="1">
                  <c:v>1.0320000000000003</c:v>
                </c:pt>
                <c:pt idx="2">
                  <c:v>1.0320000000000003</c:v>
                </c:pt>
                <c:pt idx="3">
                  <c:v>1.0320000000000003</c:v>
                </c:pt>
                <c:pt idx="4">
                  <c:v>1.0320000000000003</c:v>
                </c:pt>
                <c:pt idx="5">
                  <c:v>1.0320000000000003</c:v>
                </c:pt>
                <c:pt idx="6">
                  <c:v>1.0320000000000003</c:v>
                </c:pt>
                <c:pt idx="7">
                  <c:v>1.0320000000000003</c:v>
                </c:pt>
                <c:pt idx="8">
                  <c:v>1.0320000000000003</c:v>
                </c:pt>
                <c:pt idx="9">
                  <c:v>1.0320000000000003</c:v>
                </c:pt>
              </c:numCache>
            </c:numRef>
          </c:val>
          <c:smooth val="0"/>
          <c:extLst>
            <c:ext xmlns:c16="http://schemas.microsoft.com/office/drawing/2014/chart" uri="{C3380CC4-5D6E-409C-BE32-E72D297353CC}">
              <c16:uniqueId val="{00000001-E0B5-48E7-A0E5-A6DCB1ECA925}"/>
            </c:ext>
          </c:extLst>
        </c:ser>
        <c:ser>
          <c:idx val="1"/>
          <c:order val="2"/>
          <c:tx>
            <c:v>UCL B</c:v>
          </c:tx>
          <c:spPr>
            <a:ln w="25400">
              <a:solidFill>
                <a:srgbClr val="99CC00"/>
              </a:solidFill>
              <a:prstDash val="solid"/>
            </a:ln>
          </c:spPr>
          <c:marker>
            <c:symbol val="none"/>
          </c:marker>
          <c:val>
            <c:numRef>
              <c:f>Graphical!$Q$103:$AT$103</c:f>
              <c:numCache>
                <c:formatCode>General</c:formatCode>
                <c:ptCount val="30"/>
                <c:pt idx="10" formatCode="0.000">
                  <c:v>1.0320000000000003</c:v>
                </c:pt>
                <c:pt idx="11" formatCode="0.000">
                  <c:v>1.0320000000000003</c:v>
                </c:pt>
                <c:pt idx="12" formatCode="0.000">
                  <c:v>1.0320000000000003</c:v>
                </c:pt>
                <c:pt idx="13" formatCode="0.000">
                  <c:v>1.0320000000000003</c:v>
                </c:pt>
                <c:pt idx="14" formatCode="0.000">
                  <c:v>1.0320000000000003</c:v>
                </c:pt>
                <c:pt idx="15" formatCode="0.000">
                  <c:v>1.0320000000000003</c:v>
                </c:pt>
                <c:pt idx="16" formatCode="0.000">
                  <c:v>1.0320000000000003</c:v>
                </c:pt>
                <c:pt idx="17" formatCode="0.000">
                  <c:v>1.0320000000000003</c:v>
                </c:pt>
                <c:pt idx="18" formatCode="0.000">
                  <c:v>1.0320000000000003</c:v>
                </c:pt>
                <c:pt idx="19" formatCode="0.000">
                  <c:v>1.0320000000000003</c:v>
                </c:pt>
              </c:numCache>
            </c:numRef>
          </c:val>
          <c:smooth val="0"/>
          <c:extLst>
            <c:ext xmlns:c16="http://schemas.microsoft.com/office/drawing/2014/chart" uri="{C3380CC4-5D6E-409C-BE32-E72D297353CC}">
              <c16:uniqueId val="{00000002-E0B5-48E7-A0E5-A6DCB1ECA925}"/>
            </c:ext>
          </c:extLst>
        </c:ser>
        <c:ser>
          <c:idx val="5"/>
          <c:order val="3"/>
          <c:tx>
            <c:v>UCL C</c:v>
          </c:tx>
          <c:spPr>
            <a:ln w="25400">
              <a:solidFill>
                <a:srgbClr val="99CC00"/>
              </a:solidFill>
              <a:prstDash val="solid"/>
            </a:ln>
          </c:spPr>
          <c:marker>
            <c:symbol val="none"/>
          </c:marker>
          <c:val>
            <c:numRef>
              <c:f>Graphical!$Q$104:$AT$104</c:f>
              <c:numCache>
                <c:formatCode>General</c:formatCode>
                <c:ptCount val="30"/>
                <c:pt idx="20" formatCode="0.000">
                  <c:v>1.0320000000000003</c:v>
                </c:pt>
                <c:pt idx="21" formatCode="0.000">
                  <c:v>1.0320000000000003</c:v>
                </c:pt>
                <c:pt idx="22" formatCode="0.000">
                  <c:v>1.0320000000000003</c:v>
                </c:pt>
                <c:pt idx="23" formatCode="0.000">
                  <c:v>1.0320000000000003</c:v>
                </c:pt>
                <c:pt idx="24" formatCode="0.000">
                  <c:v>1.0320000000000003</c:v>
                </c:pt>
                <c:pt idx="25" formatCode="0.000">
                  <c:v>1.0320000000000003</c:v>
                </c:pt>
                <c:pt idx="26" formatCode="0.000">
                  <c:v>1.0320000000000003</c:v>
                </c:pt>
                <c:pt idx="27" formatCode="0.000">
                  <c:v>1.0320000000000003</c:v>
                </c:pt>
                <c:pt idx="28" formatCode="0.000">
                  <c:v>1.0320000000000003</c:v>
                </c:pt>
                <c:pt idx="29" formatCode="0.000">
                  <c:v>1.0320000000000003</c:v>
                </c:pt>
              </c:numCache>
            </c:numRef>
          </c:val>
          <c:smooth val="0"/>
          <c:extLst>
            <c:ext xmlns:c16="http://schemas.microsoft.com/office/drawing/2014/chart" uri="{C3380CC4-5D6E-409C-BE32-E72D297353CC}">
              <c16:uniqueId val="{00000003-E0B5-48E7-A0E5-A6DCB1ECA925}"/>
            </c:ext>
          </c:extLst>
        </c:ser>
        <c:dLbls>
          <c:showLegendKey val="0"/>
          <c:showVal val="0"/>
          <c:showCatName val="0"/>
          <c:showSerName val="0"/>
          <c:showPercent val="0"/>
          <c:showBubbleSize val="0"/>
        </c:dLbls>
        <c:marker val="1"/>
        <c:smooth val="0"/>
        <c:axId val="250269280"/>
        <c:axId val="1"/>
      </c:lineChart>
      <c:catAx>
        <c:axId val="250269280"/>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t>Appr A                             Appr B                                  Appr C</a:t>
                </a:r>
              </a:p>
            </c:rich>
          </c:tx>
          <c:layout>
            <c:manualLayout>
              <c:xMode val="edge"/>
              <c:yMode val="edge"/>
              <c:x val="0.18466132909856856"/>
              <c:y val="0.8624341957255342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a:t>Average</a:t>
                </a:r>
              </a:p>
            </c:rich>
          </c:tx>
          <c:layout>
            <c:manualLayout>
              <c:xMode val="edge"/>
              <c:yMode val="edge"/>
              <c:x val="2.7309115772293169E-2"/>
              <c:y val="0.3980465775111444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5026928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Run Chart</a:t>
            </a:r>
          </a:p>
        </c:rich>
      </c:tx>
      <c:layout>
        <c:manualLayout>
          <c:xMode val="edge"/>
          <c:yMode val="edge"/>
          <c:x val="0.43360709323099322"/>
          <c:y val="3.2095430084368555E-2"/>
        </c:manualLayout>
      </c:layout>
      <c:overlay val="0"/>
      <c:spPr>
        <a:noFill/>
        <a:ln w="25400">
          <a:noFill/>
        </a:ln>
      </c:spPr>
    </c:title>
    <c:autoTitleDeleted val="0"/>
    <c:plotArea>
      <c:layout>
        <c:manualLayout>
          <c:layoutTarget val="inner"/>
          <c:xMode val="edge"/>
          <c:yMode val="edge"/>
          <c:x val="0.14583783610656481"/>
          <c:y val="0.15709945907636172"/>
          <c:w val="0.83205693992941887"/>
          <c:h val="0.67569659817789984"/>
        </c:manualLayout>
      </c:layout>
      <c:lineChart>
        <c:grouping val="standard"/>
        <c:varyColors val="0"/>
        <c:ser>
          <c:idx val="0"/>
          <c:order val="0"/>
          <c:spPr>
            <a:ln w="19050">
              <a:noFill/>
            </a:ln>
          </c:spPr>
          <c:marker>
            <c:symbol val="circle"/>
            <c:size val="5"/>
            <c:spPr>
              <a:solidFill>
                <a:srgbClr val="000000"/>
              </a:solidFill>
              <a:ln>
                <a:solidFill>
                  <a:srgbClr val="000000"/>
                </a:solidFill>
                <a:prstDash val="solid"/>
              </a:ln>
            </c:spPr>
          </c:marker>
          <c:cat>
            <c:numRef>
              <c:f>Graphical!$C$14:$L$14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Graphical!$C$15:$L$15</c:f>
              <c:numCache>
                <c:formatCode>0.00</c:formatCode>
                <c:ptCount val="10"/>
                <c:pt idx="0">
                  <c:v>5</c:v>
                </c:pt>
                <c:pt idx="1">
                  <c:v>2</c:v>
                </c:pt>
                <c:pt idx="2">
                  <c:v>8</c:v>
                </c:pt>
                <c:pt idx="3">
                  <c:v>5</c:v>
                </c:pt>
                <c:pt idx="4">
                  <c:v>5</c:v>
                </c:pt>
                <c:pt idx="5">
                  <c:v>5</c:v>
                </c:pt>
                <c:pt idx="6">
                  <c:v>6</c:v>
                </c:pt>
                <c:pt idx="7">
                  <c:v>4</c:v>
                </c:pt>
                <c:pt idx="8">
                  <c:v>7</c:v>
                </c:pt>
                <c:pt idx="9">
                  <c:v>7</c:v>
                </c:pt>
              </c:numCache>
            </c:numRef>
          </c:val>
          <c:smooth val="0"/>
          <c:extLst>
            <c:ext xmlns:c16="http://schemas.microsoft.com/office/drawing/2014/chart" uri="{C3380CC4-5D6E-409C-BE32-E72D297353CC}">
              <c16:uniqueId val="{00000000-70D3-4A8A-B7B3-2235732EFACB}"/>
            </c:ext>
          </c:extLst>
        </c:ser>
        <c:ser>
          <c:idx val="1"/>
          <c:order val="1"/>
          <c:spPr>
            <a:ln w="19050">
              <a:noFill/>
            </a:ln>
          </c:spPr>
          <c:marker>
            <c:symbol val="circle"/>
            <c:size val="5"/>
            <c:spPr>
              <a:solidFill>
                <a:srgbClr val="000000"/>
              </a:solidFill>
              <a:ln>
                <a:solidFill>
                  <a:srgbClr val="000000"/>
                </a:solidFill>
                <a:prstDash val="solid"/>
              </a:ln>
            </c:spPr>
          </c:marker>
          <c:cat>
            <c:numRef>
              <c:f>Graphical!$C$14:$L$14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Graphical!$C$16:$L$16</c:f>
              <c:numCache>
                <c:formatCode>0.00</c:formatCode>
                <c:ptCount val="10"/>
                <c:pt idx="0">
                  <c:v>5</c:v>
                </c:pt>
                <c:pt idx="1">
                  <c:v>2</c:v>
                </c:pt>
                <c:pt idx="2">
                  <c:v>8</c:v>
                </c:pt>
                <c:pt idx="3">
                  <c:v>5</c:v>
                </c:pt>
                <c:pt idx="4">
                  <c:v>5</c:v>
                </c:pt>
                <c:pt idx="5">
                  <c:v>5</c:v>
                </c:pt>
                <c:pt idx="6">
                  <c:v>6</c:v>
                </c:pt>
                <c:pt idx="7">
                  <c:v>4</c:v>
                </c:pt>
                <c:pt idx="8">
                  <c:v>7</c:v>
                </c:pt>
                <c:pt idx="9">
                  <c:v>7</c:v>
                </c:pt>
              </c:numCache>
            </c:numRef>
          </c:val>
          <c:smooth val="0"/>
          <c:extLst>
            <c:ext xmlns:c16="http://schemas.microsoft.com/office/drawing/2014/chart" uri="{C3380CC4-5D6E-409C-BE32-E72D297353CC}">
              <c16:uniqueId val="{00000001-70D3-4A8A-B7B3-2235732EFACB}"/>
            </c:ext>
          </c:extLst>
        </c:ser>
        <c:ser>
          <c:idx val="2"/>
          <c:order val="2"/>
          <c:spPr>
            <a:ln w="19050">
              <a:noFill/>
            </a:ln>
          </c:spPr>
          <c:marker>
            <c:symbol val="circle"/>
            <c:size val="5"/>
            <c:spPr>
              <a:solidFill>
                <a:srgbClr val="000000"/>
              </a:solidFill>
              <a:ln>
                <a:solidFill>
                  <a:srgbClr val="000000"/>
                </a:solidFill>
                <a:prstDash val="solid"/>
              </a:ln>
            </c:spPr>
          </c:marker>
          <c:cat>
            <c:numRef>
              <c:f>Graphical!$C$14:$L$14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Graphical!$C$17:$L$17</c:f>
              <c:numCache>
                <c:formatCode>0.00</c:formatCode>
                <c:ptCount val="10"/>
                <c:pt idx="0">
                  <c:v>5</c:v>
                </c:pt>
                <c:pt idx="1">
                  <c:v>2</c:v>
                </c:pt>
                <c:pt idx="2">
                  <c:v>8</c:v>
                </c:pt>
                <c:pt idx="3">
                  <c:v>7</c:v>
                </c:pt>
                <c:pt idx="4">
                  <c:v>7</c:v>
                </c:pt>
                <c:pt idx="5">
                  <c:v>5</c:v>
                </c:pt>
                <c:pt idx="6">
                  <c:v>6</c:v>
                </c:pt>
                <c:pt idx="7">
                  <c:v>4</c:v>
                </c:pt>
                <c:pt idx="8">
                  <c:v>7</c:v>
                </c:pt>
                <c:pt idx="9">
                  <c:v>7</c:v>
                </c:pt>
              </c:numCache>
            </c:numRef>
          </c:val>
          <c:smooth val="0"/>
          <c:extLst>
            <c:ext xmlns:c16="http://schemas.microsoft.com/office/drawing/2014/chart" uri="{C3380CC4-5D6E-409C-BE32-E72D297353CC}">
              <c16:uniqueId val="{00000002-70D3-4A8A-B7B3-2235732EFACB}"/>
            </c:ext>
          </c:extLst>
        </c:ser>
        <c:ser>
          <c:idx val="3"/>
          <c:order val="3"/>
          <c:spPr>
            <a:ln w="19050">
              <a:noFill/>
            </a:ln>
          </c:spPr>
          <c:marker>
            <c:symbol val="circle"/>
            <c:size val="5"/>
            <c:spPr>
              <a:solidFill>
                <a:srgbClr val="000000"/>
              </a:solidFill>
              <a:ln>
                <a:solidFill>
                  <a:srgbClr val="000000"/>
                </a:solidFill>
                <a:prstDash val="solid"/>
              </a:ln>
            </c:spPr>
          </c:marker>
          <c:cat>
            <c:numRef>
              <c:f>Graphical!$C$14:$L$14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Graphical!$C$20:$L$20</c:f>
              <c:numCache>
                <c:formatCode>0.00</c:formatCode>
                <c:ptCount val="10"/>
                <c:pt idx="0">
                  <c:v>5</c:v>
                </c:pt>
                <c:pt idx="1">
                  <c:v>2</c:v>
                </c:pt>
                <c:pt idx="2">
                  <c:v>8</c:v>
                </c:pt>
                <c:pt idx="3">
                  <c:v>5</c:v>
                </c:pt>
                <c:pt idx="4">
                  <c:v>5</c:v>
                </c:pt>
                <c:pt idx="5">
                  <c:v>5</c:v>
                </c:pt>
                <c:pt idx="6">
                  <c:v>6</c:v>
                </c:pt>
                <c:pt idx="7">
                  <c:v>4</c:v>
                </c:pt>
                <c:pt idx="8">
                  <c:v>7</c:v>
                </c:pt>
                <c:pt idx="9">
                  <c:v>7</c:v>
                </c:pt>
              </c:numCache>
            </c:numRef>
          </c:val>
          <c:smooth val="0"/>
          <c:extLst>
            <c:ext xmlns:c16="http://schemas.microsoft.com/office/drawing/2014/chart" uri="{C3380CC4-5D6E-409C-BE32-E72D297353CC}">
              <c16:uniqueId val="{00000003-70D3-4A8A-B7B3-2235732EFACB}"/>
            </c:ext>
          </c:extLst>
        </c:ser>
        <c:ser>
          <c:idx val="4"/>
          <c:order val="4"/>
          <c:spPr>
            <a:ln w="19050">
              <a:noFill/>
            </a:ln>
          </c:spPr>
          <c:marker>
            <c:symbol val="circle"/>
            <c:size val="5"/>
            <c:spPr>
              <a:solidFill>
                <a:srgbClr val="000000"/>
              </a:solidFill>
              <a:ln>
                <a:solidFill>
                  <a:srgbClr val="000000"/>
                </a:solidFill>
                <a:prstDash val="solid"/>
              </a:ln>
            </c:spPr>
          </c:marker>
          <c:cat>
            <c:numRef>
              <c:f>Graphical!$C$14:$L$14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Graphical!$C$21:$L$21</c:f>
              <c:numCache>
                <c:formatCode>0.00</c:formatCode>
                <c:ptCount val="10"/>
                <c:pt idx="0">
                  <c:v>5</c:v>
                </c:pt>
                <c:pt idx="1">
                  <c:v>2</c:v>
                </c:pt>
                <c:pt idx="2">
                  <c:v>8</c:v>
                </c:pt>
                <c:pt idx="3">
                  <c:v>5</c:v>
                </c:pt>
                <c:pt idx="4">
                  <c:v>3</c:v>
                </c:pt>
                <c:pt idx="5">
                  <c:v>3</c:v>
                </c:pt>
                <c:pt idx="6">
                  <c:v>6</c:v>
                </c:pt>
                <c:pt idx="7">
                  <c:v>4</c:v>
                </c:pt>
                <c:pt idx="8">
                  <c:v>7</c:v>
                </c:pt>
                <c:pt idx="9">
                  <c:v>7</c:v>
                </c:pt>
              </c:numCache>
            </c:numRef>
          </c:val>
          <c:smooth val="0"/>
          <c:extLst>
            <c:ext xmlns:c16="http://schemas.microsoft.com/office/drawing/2014/chart" uri="{C3380CC4-5D6E-409C-BE32-E72D297353CC}">
              <c16:uniqueId val="{00000004-70D3-4A8A-B7B3-2235732EFACB}"/>
            </c:ext>
          </c:extLst>
        </c:ser>
        <c:ser>
          <c:idx val="5"/>
          <c:order val="5"/>
          <c:spPr>
            <a:ln w="19050">
              <a:noFill/>
            </a:ln>
          </c:spPr>
          <c:marker>
            <c:symbol val="circle"/>
            <c:size val="5"/>
            <c:spPr>
              <a:solidFill>
                <a:srgbClr val="000000"/>
              </a:solidFill>
              <a:ln>
                <a:solidFill>
                  <a:srgbClr val="000000"/>
                </a:solidFill>
                <a:prstDash val="solid"/>
              </a:ln>
            </c:spPr>
          </c:marker>
          <c:cat>
            <c:numRef>
              <c:f>Graphical!$C$14:$L$14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Graphical!$C$22:$L$22</c:f>
              <c:numCache>
                <c:formatCode>0.00</c:formatCode>
                <c:ptCount val="10"/>
                <c:pt idx="0">
                  <c:v>5</c:v>
                </c:pt>
                <c:pt idx="1">
                  <c:v>2</c:v>
                </c:pt>
                <c:pt idx="2">
                  <c:v>8</c:v>
                </c:pt>
                <c:pt idx="3">
                  <c:v>5</c:v>
                </c:pt>
                <c:pt idx="4">
                  <c:v>5</c:v>
                </c:pt>
                <c:pt idx="5">
                  <c:v>5</c:v>
                </c:pt>
                <c:pt idx="6">
                  <c:v>6</c:v>
                </c:pt>
                <c:pt idx="7">
                  <c:v>4</c:v>
                </c:pt>
                <c:pt idx="8">
                  <c:v>7</c:v>
                </c:pt>
                <c:pt idx="9">
                  <c:v>7</c:v>
                </c:pt>
              </c:numCache>
            </c:numRef>
          </c:val>
          <c:smooth val="0"/>
          <c:extLst>
            <c:ext xmlns:c16="http://schemas.microsoft.com/office/drawing/2014/chart" uri="{C3380CC4-5D6E-409C-BE32-E72D297353CC}">
              <c16:uniqueId val="{00000005-70D3-4A8A-B7B3-2235732EFACB}"/>
            </c:ext>
          </c:extLst>
        </c:ser>
        <c:ser>
          <c:idx val="6"/>
          <c:order val="6"/>
          <c:spPr>
            <a:ln w="19050">
              <a:noFill/>
            </a:ln>
          </c:spPr>
          <c:marker>
            <c:symbol val="circle"/>
            <c:size val="5"/>
            <c:spPr>
              <a:solidFill>
                <a:srgbClr val="000000"/>
              </a:solidFill>
              <a:ln>
                <a:solidFill>
                  <a:srgbClr val="000000"/>
                </a:solidFill>
                <a:prstDash val="solid"/>
              </a:ln>
            </c:spPr>
          </c:marker>
          <c:cat>
            <c:numRef>
              <c:f>Graphical!$C$14:$L$14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Graphical!$C$25:$L$25</c:f>
              <c:numCache>
                <c:formatCode>0.00</c:formatCode>
                <c:ptCount val="10"/>
                <c:pt idx="0">
                  <c:v>5</c:v>
                </c:pt>
                <c:pt idx="1">
                  <c:v>2</c:v>
                </c:pt>
                <c:pt idx="2">
                  <c:v>8</c:v>
                </c:pt>
                <c:pt idx="3">
                  <c:v>5</c:v>
                </c:pt>
                <c:pt idx="4">
                  <c:v>9</c:v>
                </c:pt>
                <c:pt idx="5">
                  <c:v>5</c:v>
                </c:pt>
                <c:pt idx="6">
                  <c:v>6</c:v>
                </c:pt>
                <c:pt idx="7">
                  <c:v>4</c:v>
                </c:pt>
                <c:pt idx="8">
                  <c:v>7</c:v>
                </c:pt>
                <c:pt idx="9">
                  <c:v>7</c:v>
                </c:pt>
              </c:numCache>
            </c:numRef>
          </c:val>
          <c:smooth val="0"/>
          <c:extLst>
            <c:ext xmlns:c16="http://schemas.microsoft.com/office/drawing/2014/chart" uri="{C3380CC4-5D6E-409C-BE32-E72D297353CC}">
              <c16:uniqueId val="{00000006-70D3-4A8A-B7B3-2235732EFACB}"/>
            </c:ext>
          </c:extLst>
        </c:ser>
        <c:ser>
          <c:idx val="7"/>
          <c:order val="7"/>
          <c:spPr>
            <a:ln w="19050">
              <a:noFill/>
            </a:ln>
          </c:spPr>
          <c:marker>
            <c:symbol val="circle"/>
            <c:size val="5"/>
            <c:spPr>
              <a:solidFill>
                <a:srgbClr val="000000"/>
              </a:solidFill>
              <a:ln>
                <a:solidFill>
                  <a:srgbClr val="000000"/>
                </a:solidFill>
                <a:prstDash val="solid"/>
              </a:ln>
            </c:spPr>
          </c:marker>
          <c:cat>
            <c:numRef>
              <c:f>Graphical!$C$14:$L$14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Graphical!$C$26:$L$26</c:f>
              <c:numCache>
                <c:formatCode>0.00</c:formatCode>
                <c:ptCount val="10"/>
                <c:pt idx="0">
                  <c:v>5</c:v>
                </c:pt>
                <c:pt idx="1">
                  <c:v>2</c:v>
                </c:pt>
                <c:pt idx="2">
                  <c:v>8</c:v>
                </c:pt>
                <c:pt idx="3">
                  <c:v>5</c:v>
                </c:pt>
                <c:pt idx="4">
                  <c:v>5</c:v>
                </c:pt>
                <c:pt idx="5">
                  <c:v>5</c:v>
                </c:pt>
                <c:pt idx="6">
                  <c:v>6</c:v>
                </c:pt>
                <c:pt idx="7">
                  <c:v>4</c:v>
                </c:pt>
                <c:pt idx="8">
                  <c:v>7</c:v>
                </c:pt>
                <c:pt idx="9">
                  <c:v>7</c:v>
                </c:pt>
              </c:numCache>
            </c:numRef>
          </c:val>
          <c:smooth val="0"/>
          <c:extLst>
            <c:ext xmlns:c16="http://schemas.microsoft.com/office/drawing/2014/chart" uri="{C3380CC4-5D6E-409C-BE32-E72D297353CC}">
              <c16:uniqueId val="{00000007-70D3-4A8A-B7B3-2235732EFACB}"/>
            </c:ext>
          </c:extLst>
        </c:ser>
        <c:ser>
          <c:idx val="8"/>
          <c:order val="8"/>
          <c:spPr>
            <a:ln w="19050">
              <a:noFill/>
            </a:ln>
          </c:spPr>
          <c:marker>
            <c:symbol val="circle"/>
            <c:size val="5"/>
            <c:spPr>
              <a:solidFill>
                <a:srgbClr val="000000"/>
              </a:solidFill>
              <a:ln>
                <a:solidFill>
                  <a:srgbClr val="000000"/>
                </a:solidFill>
                <a:prstDash val="solid"/>
              </a:ln>
            </c:spPr>
          </c:marker>
          <c:cat>
            <c:numRef>
              <c:f>Graphical!$C$14:$L$14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Graphical!$C$27:$L$27</c:f>
              <c:numCache>
                <c:formatCode>0.00</c:formatCode>
                <c:ptCount val="10"/>
                <c:pt idx="0">
                  <c:v>5</c:v>
                </c:pt>
                <c:pt idx="1">
                  <c:v>2</c:v>
                </c:pt>
                <c:pt idx="2">
                  <c:v>8</c:v>
                </c:pt>
                <c:pt idx="3">
                  <c:v>5</c:v>
                </c:pt>
                <c:pt idx="4">
                  <c:v>5</c:v>
                </c:pt>
                <c:pt idx="5">
                  <c:v>5</c:v>
                </c:pt>
                <c:pt idx="6">
                  <c:v>6</c:v>
                </c:pt>
                <c:pt idx="7">
                  <c:v>4</c:v>
                </c:pt>
                <c:pt idx="8">
                  <c:v>7</c:v>
                </c:pt>
                <c:pt idx="9">
                  <c:v>7</c:v>
                </c:pt>
              </c:numCache>
            </c:numRef>
          </c:val>
          <c:smooth val="0"/>
          <c:extLst>
            <c:ext xmlns:c16="http://schemas.microsoft.com/office/drawing/2014/chart" uri="{C3380CC4-5D6E-409C-BE32-E72D297353CC}">
              <c16:uniqueId val="{00000008-70D3-4A8A-B7B3-2235732EFACB}"/>
            </c:ext>
          </c:extLst>
        </c:ser>
        <c:ser>
          <c:idx val="9"/>
          <c:order val="9"/>
          <c:spPr>
            <a:ln w="25400">
              <a:solidFill>
                <a:srgbClr val="99CC00"/>
              </a:solidFill>
              <a:prstDash val="solid"/>
            </a:ln>
          </c:spPr>
          <c:marker>
            <c:symbol val="circle"/>
            <c:size val="8"/>
            <c:spPr>
              <a:solidFill>
                <a:srgbClr val="99CC00"/>
              </a:solidFill>
              <a:ln>
                <a:solidFill>
                  <a:srgbClr val="99CC00"/>
                </a:solidFill>
                <a:prstDash val="solid"/>
              </a:ln>
            </c:spPr>
          </c:marker>
          <c:cat>
            <c:numRef>
              <c:f>Graphical!$C$14:$L$14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Graphical!$C$31:$L$31</c:f>
              <c:numCache>
                <c:formatCode>0.00</c:formatCode>
                <c:ptCount val="10"/>
                <c:pt idx="0">
                  <c:v>5</c:v>
                </c:pt>
                <c:pt idx="1">
                  <c:v>2</c:v>
                </c:pt>
                <c:pt idx="2">
                  <c:v>8</c:v>
                </c:pt>
                <c:pt idx="3">
                  <c:v>5.2222222222222223</c:v>
                </c:pt>
                <c:pt idx="4">
                  <c:v>5.4444444444444438</c:v>
                </c:pt>
                <c:pt idx="5">
                  <c:v>4.7777777777777777</c:v>
                </c:pt>
                <c:pt idx="6">
                  <c:v>6</c:v>
                </c:pt>
                <c:pt idx="7">
                  <c:v>4</c:v>
                </c:pt>
                <c:pt idx="8">
                  <c:v>7</c:v>
                </c:pt>
                <c:pt idx="9">
                  <c:v>7</c:v>
                </c:pt>
              </c:numCache>
            </c:numRef>
          </c:val>
          <c:smooth val="0"/>
          <c:extLst>
            <c:ext xmlns:c16="http://schemas.microsoft.com/office/drawing/2014/chart" uri="{C3380CC4-5D6E-409C-BE32-E72D297353CC}">
              <c16:uniqueId val="{00000009-70D3-4A8A-B7B3-2235732EFACB}"/>
            </c:ext>
          </c:extLst>
        </c:ser>
        <c:dLbls>
          <c:showLegendKey val="0"/>
          <c:showVal val="0"/>
          <c:showCatName val="0"/>
          <c:showSerName val="0"/>
          <c:showPercent val="0"/>
          <c:showBubbleSize val="0"/>
        </c:dLbls>
        <c:marker val="1"/>
        <c:smooth val="0"/>
        <c:axId val="250266328"/>
        <c:axId val="1"/>
      </c:lineChart>
      <c:catAx>
        <c:axId val="250266328"/>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t>Part</a:t>
                </a:r>
              </a:p>
            </c:rich>
          </c:tx>
          <c:layout>
            <c:manualLayout>
              <c:xMode val="edge"/>
              <c:yMode val="edge"/>
              <c:x val="0.53256842894638168"/>
              <c:y val="0.9088118908549996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a:t>Value</a:t>
                </a:r>
              </a:p>
            </c:rich>
          </c:tx>
          <c:layout>
            <c:manualLayout>
              <c:xMode val="edge"/>
              <c:yMode val="edge"/>
              <c:x val="2.4740201592448004E-2"/>
              <c:y val="0.4459596707960739"/>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5026632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1" i="0" u="none" strike="noStrike" baseline="0">
                <a:solidFill>
                  <a:srgbClr val="000000"/>
                </a:solidFill>
                <a:latin typeface="Arial"/>
                <a:ea typeface="Arial"/>
                <a:cs typeface="Arial"/>
              </a:defRPr>
            </a:pPr>
            <a:r>
              <a:rPr lang="en-GB"/>
              <a:t>Scatter Plot</a:t>
            </a:r>
          </a:p>
        </c:rich>
      </c:tx>
      <c:layout>
        <c:manualLayout>
          <c:xMode val="edge"/>
          <c:yMode val="edge"/>
          <c:x val="0.4105662915263712"/>
          <c:y val="3.7595154974560216E-2"/>
        </c:manualLayout>
      </c:layout>
      <c:overlay val="0"/>
      <c:spPr>
        <a:noFill/>
        <a:ln w="25400">
          <a:noFill/>
        </a:ln>
      </c:spPr>
    </c:title>
    <c:autoTitleDeleted val="0"/>
    <c:plotArea>
      <c:layout>
        <c:manualLayout>
          <c:layoutTarget val="inner"/>
          <c:xMode val="edge"/>
          <c:yMode val="edge"/>
          <c:x val="9.6528103620971084E-2"/>
          <c:y val="0.230583495588813"/>
          <c:w val="0.88162334640486928"/>
          <c:h val="0.60904118943566898"/>
        </c:manualLayout>
      </c:layout>
      <c:lineChart>
        <c:grouping val="standard"/>
        <c:varyColors val="0"/>
        <c:ser>
          <c:idx val="0"/>
          <c:order val="0"/>
          <c:tx>
            <c:v>Appr A</c:v>
          </c:tx>
          <c:spPr>
            <a:ln w="12700">
              <a:solidFill>
                <a:srgbClr val="000080"/>
              </a:solidFill>
              <a:prstDash val="solid"/>
            </a:ln>
          </c:spPr>
          <c:marker>
            <c:symbol val="diamond"/>
            <c:size val="5"/>
            <c:spPr>
              <a:solidFill>
                <a:srgbClr val="000080"/>
              </a:solidFill>
              <a:ln>
                <a:solidFill>
                  <a:srgbClr val="000080"/>
                </a:solidFill>
                <a:prstDash val="solid"/>
              </a:ln>
            </c:spPr>
          </c:marker>
          <c:cat>
            <c:strRef>
              <c:f>Graphical!$Q$179:$BI$179</c:f>
              <c:strCache>
                <c:ptCount val="41"/>
                <c:pt idx="4">
                  <c:v>Part 1</c:v>
                </c:pt>
                <c:pt idx="13">
                  <c:v>Part 2</c:v>
                </c:pt>
                <c:pt idx="22">
                  <c:v>Part 3</c:v>
                </c:pt>
                <c:pt idx="31">
                  <c:v>Part 4</c:v>
                </c:pt>
                <c:pt idx="40">
                  <c:v>Part 5</c:v>
                </c:pt>
              </c:strCache>
            </c:strRef>
          </c:cat>
          <c:val>
            <c:numRef>
              <c:f>Graphical!$Q$181:$BI$181</c:f>
              <c:numCache>
                <c:formatCode>0.00</c:formatCode>
                <c:ptCount val="45"/>
                <c:pt idx="0">
                  <c:v>5</c:v>
                </c:pt>
                <c:pt idx="1">
                  <c:v>5</c:v>
                </c:pt>
                <c:pt idx="2">
                  <c:v>5</c:v>
                </c:pt>
                <c:pt idx="9">
                  <c:v>2</c:v>
                </c:pt>
                <c:pt idx="10">
                  <c:v>2</c:v>
                </c:pt>
                <c:pt idx="11">
                  <c:v>2</c:v>
                </c:pt>
                <c:pt idx="18">
                  <c:v>8</c:v>
                </c:pt>
                <c:pt idx="19">
                  <c:v>8</c:v>
                </c:pt>
                <c:pt idx="20">
                  <c:v>8</c:v>
                </c:pt>
                <c:pt idx="27">
                  <c:v>5</c:v>
                </c:pt>
                <c:pt idx="28">
                  <c:v>5</c:v>
                </c:pt>
                <c:pt idx="29">
                  <c:v>7</c:v>
                </c:pt>
                <c:pt idx="36">
                  <c:v>5</c:v>
                </c:pt>
                <c:pt idx="37">
                  <c:v>5</c:v>
                </c:pt>
                <c:pt idx="38">
                  <c:v>7</c:v>
                </c:pt>
              </c:numCache>
            </c:numRef>
          </c:val>
          <c:smooth val="0"/>
          <c:extLst>
            <c:ext xmlns:c16="http://schemas.microsoft.com/office/drawing/2014/chart" uri="{C3380CC4-5D6E-409C-BE32-E72D297353CC}">
              <c16:uniqueId val="{00000000-AA5A-45D2-B900-D81D0041890A}"/>
            </c:ext>
          </c:extLst>
        </c:ser>
        <c:ser>
          <c:idx val="1"/>
          <c:order val="1"/>
          <c:tx>
            <c:v>Appr B</c:v>
          </c:tx>
          <c:spPr>
            <a:ln w="12700">
              <a:solidFill>
                <a:srgbClr val="99CC00"/>
              </a:solidFill>
              <a:prstDash val="solid"/>
            </a:ln>
          </c:spPr>
          <c:marker>
            <c:symbol val="square"/>
            <c:size val="5"/>
            <c:spPr>
              <a:solidFill>
                <a:srgbClr val="99CC00"/>
              </a:solidFill>
              <a:ln>
                <a:solidFill>
                  <a:srgbClr val="99CC00"/>
                </a:solidFill>
                <a:prstDash val="solid"/>
              </a:ln>
            </c:spPr>
          </c:marker>
          <c:val>
            <c:numRef>
              <c:f>Graphical!$Q$182:$BI$182</c:f>
              <c:numCache>
                <c:formatCode>General</c:formatCode>
                <c:ptCount val="45"/>
                <c:pt idx="3" formatCode="0.00">
                  <c:v>5</c:v>
                </c:pt>
                <c:pt idx="4" formatCode="0.00">
                  <c:v>5</c:v>
                </c:pt>
                <c:pt idx="5" formatCode="0.00">
                  <c:v>5</c:v>
                </c:pt>
                <c:pt idx="12" formatCode="0.00">
                  <c:v>2</c:v>
                </c:pt>
                <c:pt idx="13" formatCode="0.00">
                  <c:v>2</c:v>
                </c:pt>
                <c:pt idx="14" formatCode="0.00">
                  <c:v>2</c:v>
                </c:pt>
                <c:pt idx="21" formatCode="0.00">
                  <c:v>8</c:v>
                </c:pt>
                <c:pt idx="22" formatCode="0.00">
                  <c:v>8</c:v>
                </c:pt>
                <c:pt idx="23" formatCode="0.00">
                  <c:v>8</c:v>
                </c:pt>
                <c:pt idx="30" formatCode="0.00">
                  <c:v>5</c:v>
                </c:pt>
                <c:pt idx="31" formatCode="0.00">
                  <c:v>5</c:v>
                </c:pt>
                <c:pt idx="32" formatCode="0.00">
                  <c:v>5</c:v>
                </c:pt>
                <c:pt idx="39" formatCode="0.00">
                  <c:v>5</c:v>
                </c:pt>
                <c:pt idx="40" formatCode="0.00">
                  <c:v>3</c:v>
                </c:pt>
                <c:pt idx="41" formatCode="0.00">
                  <c:v>5</c:v>
                </c:pt>
              </c:numCache>
            </c:numRef>
          </c:val>
          <c:smooth val="0"/>
          <c:extLst>
            <c:ext xmlns:c16="http://schemas.microsoft.com/office/drawing/2014/chart" uri="{C3380CC4-5D6E-409C-BE32-E72D297353CC}">
              <c16:uniqueId val="{00000001-AA5A-45D2-B900-D81D0041890A}"/>
            </c:ext>
          </c:extLst>
        </c:ser>
        <c:ser>
          <c:idx val="2"/>
          <c:order val="2"/>
          <c:tx>
            <c:v>Appr C</c:v>
          </c:tx>
          <c:spPr>
            <a:ln w="12700">
              <a:solidFill>
                <a:srgbClr val="FF0000"/>
              </a:solidFill>
              <a:prstDash val="solid"/>
            </a:ln>
          </c:spPr>
          <c:marker>
            <c:symbol val="triangle"/>
            <c:size val="5"/>
            <c:spPr>
              <a:solidFill>
                <a:srgbClr val="FF0000"/>
              </a:solidFill>
              <a:ln>
                <a:solidFill>
                  <a:srgbClr val="FF0000"/>
                </a:solidFill>
                <a:prstDash val="solid"/>
              </a:ln>
            </c:spPr>
          </c:marker>
          <c:val>
            <c:numRef>
              <c:f>Graphical!$Q$183:$BI$183</c:f>
              <c:numCache>
                <c:formatCode>General</c:formatCode>
                <c:ptCount val="45"/>
                <c:pt idx="6" formatCode="0.00">
                  <c:v>5</c:v>
                </c:pt>
                <c:pt idx="7" formatCode="0.00">
                  <c:v>5</c:v>
                </c:pt>
                <c:pt idx="8" formatCode="0.00">
                  <c:v>5</c:v>
                </c:pt>
                <c:pt idx="15" formatCode="0.00">
                  <c:v>2</c:v>
                </c:pt>
                <c:pt idx="16" formatCode="0.00">
                  <c:v>2</c:v>
                </c:pt>
                <c:pt idx="17" formatCode="0.00">
                  <c:v>2</c:v>
                </c:pt>
                <c:pt idx="24" formatCode="0.00">
                  <c:v>8</c:v>
                </c:pt>
                <c:pt idx="25" formatCode="0.00">
                  <c:v>8</c:v>
                </c:pt>
                <c:pt idx="26" formatCode="0.00">
                  <c:v>8</c:v>
                </c:pt>
                <c:pt idx="33" formatCode="0.00">
                  <c:v>5</c:v>
                </c:pt>
                <c:pt idx="34" formatCode="0.00">
                  <c:v>5</c:v>
                </c:pt>
                <c:pt idx="35" formatCode="0.00">
                  <c:v>5</c:v>
                </c:pt>
                <c:pt idx="42" formatCode="0.00">
                  <c:v>9</c:v>
                </c:pt>
                <c:pt idx="43" formatCode="0.00">
                  <c:v>5</c:v>
                </c:pt>
                <c:pt idx="44" formatCode="0.00">
                  <c:v>5</c:v>
                </c:pt>
              </c:numCache>
            </c:numRef>
          </c:val>
          <c:smooth val="0"/>
          <c:extLst>
            <c:ext xmlns:c16="http://schemas.microsoft.com/office/drawing/2014/chart" uri="{C3380CC4-5D6E-409C-BE32-E72D297353CC}">
              <c16:uniqueId val="{00000002-AA5A-45D2-B900-D81D0041890A}"/>
            </c:ext>
          </c:extLst>
        </c:ser>
        <c:dLbls>
          <c:showLegendKey val="0"/>
          <c:showVal val="0"/>
          <c:showCatName val="0"/>
          <c:showSerName val="0"/>
          <c:showPercent val="0"/>
          <c:showBubbleSize val="0"/>
        </c:dLbls>
        <c:marker val="1"/>
        <c:smooth val="0"/>
        <c:axId val="249434904"/>
        <c:axId val="1"/>
      </c:lineChart>
      <c:catAx>
        <c:axId val="249434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4943490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Drop" dropLines="20" dropStyle="combo" dx="22" fmlaLink="$O$8" fmlaRange="$S$24:$S$34" sel="2" val="0"/>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6.emf"/></Relationships>
</file>

<file path=xl/drawings/_rels/drawing9.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chart" Target="../charts/chart21.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19" Type="http://schemas.openxmlformats.org/officeDocument/2006/relationships/chart" Target="../charts/chart22.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7620</xdr:colOff>
          <xdr:row>13</xdr:row>
          <xdr:rowOff>45720</xdr:rowOff>
        </xdr:from>
        <xdr:to>
          <xdr:col>9</xdr:col>
          <xdr:colOff>7620</xdr:colOff>
          <xdr:row>14</xdr:row>
          <xdr:rowOff>144780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13</xdr:row>
          <xdr:rowOff>45720</xdr:rowOff>
        </xdr:from>
        <xdr:to>
          <xdr:col>17</xdr:col>
          <xdr:colOff>7620</xdr:colOff>
          <xdr:row>14</xdr:row>
          <xdr:rowOff>144780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15</xdr:row>
          <xdr:rowOff>45720</xdr:rowOff>
        </xdr:from>
        <xdr:to>
          <xdr:col>9</xdr:col>
          <xdr:colOff>7620</xdr:colOff>
          <xdr:row>16</xdr:row>
          <xdr:rowOff>144780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xdr:colOff>
          <xdr:row>15</xdr:row>
          <xdr:rowOff>45720</xdr:rowOff>
        </xdr:from>
        <xdr:to>
          <xdr:col>23</xdr:col>
          <xdr:colOff>7620</xdr:colOff>
          <xdr:row>16</xdr:row>
          <xdr:rowOff>144780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xdr:colOff>
          <xdr:row>13</xdr:row>
          <xdr:rowOff>45720</xdr:rowOff>
        </xdr:from>
        <xdr:to>
          <xdr:col>31</xdr:col>
          <xdr:colOff>7620</xdr:colOff>
          <xdr:row>14</xdr:row>
          <xdr:rowOff>144780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xdr:colOff>
          <xdr:row>13</xdr:row>
          <xdr:rowOff>45720</xdr:rowOff>
        </xdr:from>
        <xdr:to>
          <xdr:col>44</xdr:col>
          <xdr:colOff>7620</xdr:colOff>
          <xdr:row>14</xdr:row>
          <xdr:rowOff>144780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xdr:colOff>
          <xdr:row>15</xdr:row>
          <xdr:rowOff>45720</xdr:rowOff>
        </xdr:from>
        <xdr:to>
          <xdr:col>38</xdr:col>
          <xdr:colOff>7620</xdr:colOff>
          <xdr:row>16</xdr:row>
          <xdr:rowOff>144780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179</xdr:row>
      <xdr:rowOff>0</xdr:rowOff>
    </xdr:from>
    <xdr:to>
      <xdr:col>1</xdr:col>
      <xdr:colOff>219075</xdr:colOff>
      <xdr:row>180</xdr:row>
      <xdr:rowOff>133350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8956000"/>
          <a:ext cx="2190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152400</xdr:colOff>
      <xdr:row>7</xdr:row>
      <xdr:rowOff>9525</xdr:rowOff>
    </xdr:from>
    <xdr:to>
      <xdr:col>4</xdr:col>
      <xdr:colOff>295275</xdr:colOff>
      <xdr:row>11</xdr:row>
      <xdr:rowOff>28575</xdr:rowOff>
    </xdr:to>
    <xdr:sp macro="" textlink="">
      <xdr:nvSpPr>
        <xdr:cNvPr id="2" name="AutoShape 1">
          <a:extLst>
            <a:ext uri="{FF2B5EF4-FFF2-40B4-BE49-F238E27FC236}">
              <a16:creationId xmlns:a16="http://schemas.microsoft.com/office/drawing/2014/main" id="{00000000-0008-0000-1300-000002000000}"/>
            </a:ext>
          </a:extLst>
        </xdr:cNvPr>
        <xdr:cNvSpPr>
          <a:spLocks/>
        </xdr:cNvSpPr>
      </xdr:nvSpPr>
      <xdr:spPr bwMode="auto">
        <a:xfrm>
          <a:off x="2724150" y="1343025"/>
          <a:ext cx="142875" cy="819150"/>
        </a:xfrm>
        <a:prstGeom prst="rightBrace">
          <a:avLst>
            <a:gd name="adj1" fmla="val 47778"/>
            <a:gd name="adj2" fmla="val 50000"/>
          </a:avLst>
        </a:prstGeom>
        <a:noFill/>
        <a:ln w="254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381000</xdr:colOff>
      <xdr:row>8</xdr:row>
      <xdr:rowOff>123825</xdr:rowOff>
    </xdr:from>
    <xdr:to>
      <xdr:col>5</xdr:col>
      <xdr:colOff>38100</xdr:colOff>
      <xdr:row>9</xdr:row>
      <xdr:rowOff>104775</xdr:rowOff>
    </xdr:to>
    <xdr:sp macro="" textlink="">
      <xdr:nvSpPr>
        <xdr:cNvPr id="3" name="AutoShape 2">
          <a:extLst>
            <a:ext uri="{FF2B5EF4-FFF2-40B4-BE49-F238E27FC236}">
              <a16:creationId xmlns:a16="http://schemas.microsoft.com/office/drawing/2014/main" id="{00000000-0008-0000-1300-000003000000}"/>
            </a:ext>
          </a:extLst>
        </xdr:cNvPr>
        <xdr:cNvSpPr>
          <a:spLocks noChangeArrowheads="1"/>
        </xdr:cNvSpPr>
      </xdr:nvSpPr>
      <xdr:spPr bwMode="auto">
        <a:xfrm>
          <a:off x="2952750" y="1657350"/>
          <a:ext cx="266700" cy="180975"/>
        </a:xfrm>
        <a:prstGeom prst="rightArrow">
          <a:avLst>
            <a:gd name="adj1" fmla="val 50000"/>
            <a:gd name="adj2" fmla="val 36842"/>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114300</xdr:colOff>
      <xdr:row>52</xdr:row>
      <xdr:rowOff>171450</xdr:rowOff>
    </xdr:from>
    <xdr:to>
      <xdr:col>9</xdr:col>
      <xdr:colOff>590550</xdr:colOff>
      <xdr:row>52</xdr:row>
      <xdr:rowOff>171450</xdr:rowOff>
    </xdr:to>
    <xdr:sp macro="" textlink="">
      <xdr:nvSpPr>
        <xdr:cNvPr id="4" name="Line 3">
          <a:extLst>
            <a:ext uri="{FF2B5EF4-FFF2-40B4-BE49-F238E27FC236}">
              <a16:creationId xmlns:a16="http://schemas.microsoft.com/office/drawing/2014/main" id="{00000000-0008-0000-1300-000004000000}"/>
            </a:ext>
          </a:extLst>
        </xdr:cNvPr>
        <xdr:cNvSpPr>
          <a:spLocks noChangeShapeType="1"/>
        </xdr:cNvSpPr>
      </xdr:nvSpPr>
      <xdr:spPr bwMode="auto">
        <a:xfrm>
          <a:off x="5734050" y="10829925"/>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609600</xdr:colOff>
      <xdr:row>8</xdr:row>
      <xdr:rowOff>142875</xdr:rowOff>
    </xdr:from>
    <xdr:to>
      <xdr:col>17</xdr:col>
      <xdr:colOff>448628</xdr:colOff>
      <xdr:row>11</xdr:row>
      <xdr:rowOff>714375</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257300" y="5191125"/>
          <a:ext cx="24299228" cy="2857500"/>
        </a:xfrm>
        <a:prstGeom prst="rect">
          <a:avLst/>
        </a:prstGeom>
        <a:solidFill>
          <a:schemeClr val="lt1"/>
        </a:solidFill>
        <a:ln w="666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5400" b="1">
              <a:solidFill>
                <a:srgbClr val="FF0000"/>
              </a:solidFill>
            </a:rPr>
            <a:t>Not part</a:t>
          </a:r>
          <a:r>
            <a:rPr lang="en-GB" sz="5400" b="1" baseline="0">
              <a:solidFill>
                <a:srgbClr val="FF0000"/>
              </a:solidFill>
            </a:rPr>
            <a:t> of this submission.  The document is available for review on the suppliers site.</a:t>
          </a:r>
        </a:p>
        <a:p>
          <a:pPr algn="ctr"/>
          <a:r>
            <a:rPr lang="en-GB" sz="5400" b="1" baseline="0">
              <a:solidFill>
                <a:srgbClr val="FF0000"/>
              </a:solidFill>
            </a:rPr>
            <a:t>   To be reviewed at next customer visit</a:t>
          </a:r>
          <a:endParaRPr lang="en-GB" sz="54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22860</xdr:colOff>
          <xdr:row>8</xdr:row>
          <xdr:rowOff>22860</xdr:rowOff>
        </xdr:from>
        <xdr:to>
          <xdr:col>13</xdr:col>
          <xdr:colOff>22860</xdr:colOff>
          <xdr:row>9</xdr:row>
          <xdr:rowOff>22860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6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22860</xdr:colOff>
          <xdr:row>8</xdr:row>
          <xdr:rowOff>22860</xdr:rowOff>
        </xdr:from>
        <xdr:to>
          <xdr:col>16</xdr:col>
          <xdr:colOff>22860</xdr:colOff>
          <xdr:row>9</xdr:row>
          <xdr:rowOff>22860</xdr:rowOff>
        </xdr:to>
        <xdr:sp macro="" textlink="">
          <xdr:nvSpPr>
            <xdr:cNvPr id="48148" name="Check Box 20" hidden="1">
              <a:extLst>
                <a:ext uri="{63B3BB69-23CF-44E3-9099-C40C66FF867C}">
                  <a14:compatExt spid="_x0000_s48148"/>
                </a:ext>
                <a:ext uri="{FF2B5EF4-FFF2-40B4-BE49-F238E27FC236}">
                  <a16:creationId xmlns:a16="http://schemas.microsoft.com/office/drawing/2014/main" id="{00000000-0008-0000-0600-00001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8</xdr:row>
          <xdr:rowOff>22860</xdr:rowOff>
        </xdr:from>
        <xdr:to>
          <xdr:col>20</xdr:col>
          <xdr:colOff>22860</xdr:colOff>
          <xdr:row>9</xdr:row>
          <xdr:rowOff>22860</xdr:rowOff>
        </xdr:to>
        <xdr:sp macro="" textlink="">
          <xdr:nvSpPr>
            <xdr:cNvPr id="48149" name="Check Box 21" hidden="1">
              <a:extLst>
                <a:ext uri="{63B3BB69-23CF-44E3-9099-C40C66FF867C}">
                  <a14:compatExt spid="_x0000_s48149"/>
                </a:ext>
                <a:ext uri="{FF2B5EF4-FFF2-40B4-BE49-F238E27FC236}">
                  <a16:creationId xmlns:a16="http://schemas.microsoft.com/office/drawing/2014/main" id="{00000000-0008-0000-0600-00001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9</xdr:row>
          <xdr:rowOff>22860</xdr:rowOff>
        </xdr:from>
        <xdr:to>
          <xdr:col>13</xdr:col>
          <xdr:colOff>22860</xdr:colOff>
          <xdr:row>10</xdr:row>
          <xdr:rowOff>22860</xdr:rowOff>
        </xdr:to>
        <xdr:sp macro="" textlink="">
          <xdr:nvSpPr>
            <xdr:cNvPr id="48150" name="Check Box 22" hidden="1">
              <a:extLst>
                <a:ext uri="{63B3BB69-23CF-44E3-9099-C40C66FF867C}">
                  <a14:compatExt spid="_x0000_s48150"/>
                </a:ext>
                <a:ext uri="{FF2B5EF4-FFF2-40B4-BE49-F238E27FC236}">
                  <a16:creationId xmlns:a16="http://schemas.microsoft.com/office/drawing/2014/main" id="{00000000-0008-0000-0600-00001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10</xdr:row>
          <xdr:rowOff>22860</xdr:rowOff>
        </xdr:from>
        <xdr:to>
          <xdr:col>13</xdr:col>
          <xdr:colOff>22860</xdr:colOff>
          <xdr:row>11</xdr:row>
          <xdr:rowOff>22860</xdr:rowOff>
        </xdr:to>
        <xdr:sp macro="" textlink="">
          <xdr:nvSpPr>
            <xdr:cNvPr id="48154" name="Check Box 26" hidden="1">
              <a:extLst>
                <a:ext uri="{63B3BB69-23CF-44E3-9099-C40C66FF867C}">
                  <a14:compatExt spid="_x0000_s48154"/>
                </a:ext>
                <a:ext uri="{FF2B5EF4-FFF2-40B4-BE49-F238E27FC236}">
                  <a16:creationId xmlns:a16="http://schemas.microsoft.com/office/drawing/2014/main" id="{00000000-0008-0000-0600-00001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xdr:colOff>
          <xdr:row>9</xdr:row>
          <xdr:rowOff>22860</xdr:rowOff>
        </xdr:from>
        <xdr:to>
          <xdr:col>18</xdr:col>
          <xdr:colOff>22860</xdr:colOff>
          <xdr:row>10</xdr:row>
          <xdr:rowOff>22860</xdr:rowOff>
        </xdr:to>
        <xdr:sp macro="" textlink="">
          <xdr:nvSpPr>
            <xdr:cNvPr id="48156" name="Check Box 28" hidden="1">
              <a:extLst>
                <a:ext uri="{63B3BB69-23CF-44E3-9099-C40C66FF867C}">
                  <a14:compatExt spid="_x0000_s48156"/>
                </a:ext>
                <a:ext uri="{FF2B5EF4-FFF2-40B4-BE49-F238E27FC236}">
                  <a16:creationId xmlns:a16="http://schemas.microsoft.com/office/drawing/2014/main" id="{00000000-0008-0000-0600-00001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xdr:colOff>
          <xdr:row>10</xdr:row>
          <xdr:rowOff>22860</xdr:rowOff>
        </xdr:from>
        <xdr:to>
          <xdr:col>18</xdr:col>
          <xdr:colOff>22860</xdr:colOff>
          <xdr:row>11</xdr:row>
          <xdr:rowOff>22860</xdr:rowOff>
        </xdr:to>
        <xdr:sp macro="" textlink="">
          <xdr:nvSpPr>
            <xdr:cNvPr id="48157" name="Check Box 29" hidden="1">
              <a:extLst>
                <a:ext uri="{63B3BB69-23CF-44E3-9099-C40C66FF867C}">
                  <a14:compatExt spid="_x0000_s48157"/>
                </a:ext>
                <a:ext uri="{FF2B5EF4-FFF2-40B4-BE49-F238E27FC236}">
                  <a16:creationId xmlns:a16="http://schemas.microsoft.com/office/drawing/2014/main" id="{00000000-0008-0000-0600-00001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0</xdr:colOff>
      <xdr:row>14</xdr:row>
      <xdr:rowOff>0</xdr:rowOff>
    </xdr:from>
    <xdr:to>
      <xdr:col>11</xdr:col>
      <xdr:colOff>618817</xdr:colOff>
      <xdr:row>18</xdr:row>
      <xdr:rowOff>176231</xdr:rowOff>
    </xdr:to>
    <xdr:sp macro="" textlink="">
      <xdr:nvSpPr>
        <xdr:cNvPr id="3" name="TextBox 5">
          <a:extLst>
            <a:ext uri="{FF2B5EF4-FFF2-40B4-BE49-F238E27FC236}">
              <a16:creationId xmlns:a16="http://schemas.microsoft.com/office/drawing/2014/main" id="{00000000-0008-0000-0700-000003000000}"/>
            </a:ext>
          </a:extLst>
        </xdr:cNvPr>
        <xdr:cNvSpPr txBox="1"/>
      </xdr:nvSpPr>
      <xdr:spPr>
        <a:xfrm>
          <a:off x="224118" y="5569324"/>
          <a:ext cx="7185464" cy="1162348"/>
        </a:xfrm>
        <a:prstGeom prst="rect">
          <a:avLst/>
        </a:prstGeom>
        <a:solidFill>
          <a:srgbClr val="FFFFFF"/>
        </a:solidFill>
        <a:ln w="38103" cap="flat">
          <a:solidFill>
            <a:srgbClr val="FF0000"/>
          </a:solidFill>
          <a:prstDash val="solid"/>
          <a:miter/>
        </a:ln>
      </xdr:spPr>
      <xdr:txBody>
        <a:bodyPr vert="horz" wrap="square" lIns="91440" tIns="45720" rIns="91440" bIns="45720" anchor="ctr" anchorCtr="1" compatLnSpc="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4000" b="1" i="0" u="none" strike="noStrike" kern="1200" cap="none" spc="0" baseline="0">
              <a:solidFill>
                <a:srgbClr val="FF0000"/>
              </a:solidFill>
              <a:uFillTx/>
              <a:latin typeface="Calibri"/>
            </a:rPr>
            <a:t>NOT REQUIRED FOR THIS SUBMISSION</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13</xdr:col>
      <xdr:colOff>68388</xdr:colOff>
      <xdr:row>14</xdr:row>
      <xdr:rowOff>126662</xdr:rowOff>
    </xdr:from>
    <xdr:ext cx="7023101" cy="6794090"/>
    <xdr:graphicFrame macro="">
      <xdr:nvGraphicFramePr>
        <xdr:cNvPr id="2" name="Chart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mc:AlternateContent xmlns:mc="http://schemas.openxmlformats.org/markup-compatibility/2006">
    <mc:Choice xmlns:a14="http://schemas.microsoft.com/office/drawing/2010/main" Requires="a14">
      <xdr:twoCellAnchor editAs="oneCell">
        <xdr:from>
          <xdr:col>16</xdr:col>
          <xdr:colOff>1371600</xdr:colOff>
          <xdr:row>15</xdr:row>
          <xdr:rowOff>83820</xdr:rowOff>
        </xdr:from>
        <xdr:to>
          <xdr:col>16</xdr:col>
          <xdr:colOff>2286000</xdr:colOff>
          <xdr:row>17</xdr:row>
          <xdr:rowOff>30480</xdr:rowOff>
        </xdr:to>
        <xdr:sp macro="" textlink="">
          <xdr:nvSpPr>
            <xdr:cNvPr id="77826" name="Drop Down 2" hidden="1">
              <a:extLst>
                <a:ext uri="{63B3BB69-23CF-44E3-9099-C40C66FF867C}">
                  <a14:compatExt spid="_x0000_s77826"/>
                </a:ext>
                <a:ext uri="{FF2B5EF4-FFF2-40B4-BE49-F238E27FC236}">
                  <a16:creationId xmlns:a16="http://schemas.microsoft.com/office/drawing/2014/main" id="{00000000-0008-0000-0A00-00000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56</xdr:col>
      <xdr:colOff>342472</xdr:colOff>
      <xdr:row>13</xdr:row>
      <xdr:rowOff>96980</xdr:rowOff>
    </xdr:from>
    <xdr:to>
      <xdr:col>73</xdr:col>
      <xdr:colOff>3450</xdr:colOff>
      <xdr:row>35</xdr:row>
      <xdr:rowOff>279588</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35943112" y="5735780"/>
          <a:ext cx="10024178" cy="11336383"/>
        </a:xfrm>
        <a:prstGeom prst="rect">
          <a:avLst/>
        </a:prstGeom>
        <a:noFill/>
        <a:ln cap="flat">
          <a:noFill/>
        </a:ln>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137160</xdr:colOff>
          <xdr:row>12</xdr:row>
          <xdr:rowOff>30480</xdr:rowOff>
        </xdr:from>
        <xdr:to>
          <xdr:col>2</xdr:col>
          <xdr:colOff>137160</xdr:colOff>
          <xdr:row>13</xdr:row>
          <xdr:rowOff>182880</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0E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15</xdr:row>
          <xdr:rowOff>83820</xdr:rowOff>
        </xdr:from>
        <xdr:to>
          <xdr:col>2</xdr:col>
          <xdr:colOff>99060</xdr:colOff>
          <xdr:row>16</xdr:row>
          <xdr:rowOff>198120</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0E00-00000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12</xdr:row>
          <xdr:rowOff>22860</xdr:rowOff>
        </xdr:from>
        <xdr:to>
          <xdr:col>8</xdr:col>
          <xdr:colOff>495300</xdr:colOff>
          <xdr:row>13</xdr:row>
          <xdr:rowOff>137160</xdr:rowOff>
        </xdr:to>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0E00-00000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449580</xdr:colOff>
          <xdr:row>15</xdr:row>
          <xdr:rowOff>60960</xdr:rowOff>
        </xdr:from>
        <xdr:to>
          <xdr:col>23</xdr:col>
          <xdr:colOff>190500</xdr:colOff>
          <xdr:row>16</xdr:row>
          <xdr:rowOff>121920</xdr:rowOff>
        </xdr:to>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0E00-00000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15</xdr:row>
          <xdr:rowOff>30480</xdr:rowOff>
        </xdr:from>
        <xdr:to>
          <xdr:col>8</xdr:col>
          <xdr:colOff>502920</xdr:colOff>
          <xdr:row>16</xdr:row>
          <xdr:rowOff>144780</xdr:rowOff>
        </xdr:to>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0E00-00000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327660</xdr:colOff>
          <xdr:row>12</xdr:row>
          <xdr:rowOff>22860</xdr:rowOff>
        </xdr:from>
        <xdr:to>
          <xdr:col>13</xdr:col>
          <xdr:colOff>99060</xdr:colOff>
          <xdr:row>13</xdr:row>
          <xdr:rowOff>213360</xdr:rowOff>
        </xdr:to>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0E00-00000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1587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335280</xdr:colOff>
          <xdr:row>15</xdr:row>
          <xdr:rowOff>0</xdr:rowOff>
        </xdr:from>
        <xdr:to>
          <xdr:col>13</xdr:col>
          <xdr:colOff>182880</xdr:colOff>
          <xdr:row>16</xdr:row>
          <xdr:rowOff>175260</xdr:rowOff>
        </xdr:to>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0E00-00000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33</xdr:row>
          <xdr:rowOff>30480</xdr:rowOff>
        </xdr:from>
        <xdr:to>
          <xdr:col>2</xdr:col>
          <xdr:colOff>30480</xdr:colOff>
          <xdr:row>33</xdr:row>
          <xdr:rowOff>731520</xdr:rowOff>
        </xdr:to>
        <xdr:sp macro="" textlink="">
          <xdr:nvSpPr>
            <xdr:cNvPr id="65545" name="Check Box 9" hidden="1">
              <a:extLst>
                <a:ext uri="{63B3BB69-23CF-44E3-9099-C40C66FF867C}">
                  <a14:compatExt spid="_x0000_s65545"/>
                </a:ext>
                <a:ext uri="{FF2B5EF4-FFF2-40B4-BE49-F238E27FC236}">
                  <a16:creationId xmlns:a16="http://schemas.microsoft.com/office/drawing/2014/main" id="{00000000-0008-0000-0E00-00000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36</xdr:row>
          <xdr:rowOff>45720</xdr:rowOff>
        </xdr:from>
        <xdr:to>
          <xdr:col>13</xdr:col>
          <xdr:colOff>441960</xdr:colOff>
          <xdr:row>37</xdr:row>
          <xdr:rowOff>0</xdr:rowOff>
        </xdr:to>
        <xdr:sp macro="" textlink="">
          <xdr:nvSpPr>
            <xdr:cNvPr id="65548" name="Check Box 12" hidden="1">
              <a:extLst>
                <a:ext uri="{63B3BB69-23CF-44E3-9099-C40C66FF867C}">
                  <a14:compatExt spid="_x0000_s65548"/>
                </a:ext>
                <a:ext uri="{FF2B5EF4-FFF2-40B4-BE49-F238E27FC236}">
                  <a16:creationId xmlns:a16="http://schemas.microsoft.com/office/drawing/2014/main" id="{00000000-0008-0000-0E00-00000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1165860</xdr:colOff>
          <xdr:row>36</xdr:row>
          <xdr:rowOff>30480</xdr:rowOff>
        </xdr:from>
        <xdr:to>
          <xdr:col>13</xdr:col>
          <xdr:colOff>1417320</xdr:colOff>
          <xdr:row>37</xdr:row>
          <xdr:rowOff>0</xdr:rowOff>
        </xdr:to>
        <xdr:sp macro="" textlink="">
          <xdr:nvSpPr>
            <xdr:cNvPr id="65549" name="Check Box 13" hidden="1">
              <a:extLst>
                <a:ext uri="{63B3BB69-23CF-44E3-9099-C40C66FF867C}">
                  <a14:compatExt spid="_x0000_s65549"/>
                </a:ext>
                <a:ext uri="{FF2B5EF4-FFF2-40B4-BE49-F238E27FC236}">
                  <a16:creationId xmlns:a16="http://schemas.microsoft.com/office/drawing/2014/main" id="{00000000-0008-0000-0E00-00000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34</xdr:row>
          <xdr:rowOff>30480</xdr:rowOff>
        </xdr:from>
        <xdr:to>
          <xdr:col>2</xdr:col>
          <xdr:colOff>30480</xdr:colOff>
          <xdr:row>34</xdr:row>
          <xdr:rowOff>731520</xdr:rowOff>
        </xdr:to>
        <xdr:sp macro="" textlink="">
          <xdr:nvSpPr>
            <xdr:cNvPr id="65551" name="Check Box 15" hidden="1">
              <a:extLst>
                <a:ext uri="{63B3BB69-23CF-44E3-9099-C40C66FF867C}">
                  <a14:compatExt spid="_x0000_s65551"/>
                </a:ext>
                <a:ext uri="{FF2B5EF4-FFF2-40B4-BE49-F238E27FC236}">
                  <a16:creationId xmlns:a16="http://schemas.microsoft.com/office/drawing/2014/main" id="{00000000-0008-0000-0E00-00000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32</xdr:row>
          <xdr:rowOff>30480</xdr:rowOff>
        </xdr:from>
        <xdr:to>
          <xdr:col>2</xdr:col>
          <xdr:colOff>175260</xdr:colOff>
          <xdr:row>32</xdr:row>
          <xdr:rowOff>731520</xdr:rowOff>
        </xdr:to>
        <xdr:sp macro="" textlink="">
          <xdr:nvSpPr>
            <xdr:cNvPr id="65552" name="Check Box 16" hidden="1">
              <a:extLst>
                <a:ext uri="{63B3BB69-23CF-44E3-9099-C40C66FF867C}">
                  <a14:compatExt spid="_x0000_s65552"/>
                </a:ext>
                <a:ext uri="{FF2B5EF4-FFF2-40B4-BE49-F238E27FC236}">
                  <a16:creationId xmlns:a16="http://schemas.microsoft.com/office/drawing/2014/main" id="{00000000-0008-0000-0E00-00001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3</xdr:col>
      <xdr:colOff>48842</xdr:colOff>
      <xdr:row>75</xdr:row>
      <xdr:rowOff>35228</xdr:rowOff>
    </xdr:from>
    <xdr:to>
      <xdr:col>10</xdr:col>
      <xdr:colOff>583026</xdr:colOff>
      <xdr:row>95</xdr:row>
      <xdr:rowOff>86663</xdr:rowOff>
    </xdr:to>
    <xdr:graphicFrame macro="">
      <xdr:nvGraphicFramePr>
        <xdr:cNvPr id="2" name="Chart 6">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582017</xdr:colOff>
      <xdr:row>75</xdr:row>
      <xdr:rowOff>38100</xdr:rowOff>
    </xdr:from>
    <xdr:to>
      <xdr:col>18</xdr:col>
      <xdr:colOff>9028</xdr:colOff>
      <xdr:row>95</xdr:row>
      <xdr:rowOff>97155</xdr:rowOff>
    </xdr:to>
    <xdr:graphicFrame macro="">
      <xdr:nvGraphicFramePr>
        <xdr:cNvPr id="3" name="Chart 7">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0</xdr:colOff>
      <xdr:row>3</xdr:row>
      <xdr:rowOff>0</xdr:rowOff>
    </xdr:from>
    <xdr:to>
      <xdr:col>7</xdr:col>
      <xdr:colOff>401063</xdr:colOff>
      <xdr:row>6</xdr:row>
      <xdr:rowOff>18378</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3"/>
        <a:stretch>
          <a:fillRect/>
        </a:stretch>
      </xdr:blipFill>
      <xdr:spPr>
        <a:xfrm>
          <a:off x="619125" y="495300"/>
          <a:ext cx="3068063" cy="942303"/>
        </a:xfrm>
        <a:prstGeom prst="rect">
          <a:avLst/>
        </a:prstGeom>
        <a:noFill/>
        <a:ln cap="flat">
          <a:noFill/>
        </a:ln>
      </xdr:spPr>
    </xdr:pic>
    <xdr:clientData/>
  </xdr:twoCellAnchor>
  <xdr:twoCellAnchor editAs="oneCell">
    <xdr:from>
      <xdr:col>22</xdr:col>
      <xdr:colOff>27215</xdr:colOff>
      <xdr:row>1</xdr:row>
      <xdr:rowOff>79737</xdr:rowOff>
    </xdr:from>
    <xdr:to>
      <xdr:col>29</xdr:col>
      <xdr:colOff>203564</xdr:colOff>
      <xdr:row>25</xdr:row>
      <xdr:rowOff>44903</xdr:rowOff>
    </xdr:to>
    <xdr:pic>
      <xdr:nvPicPr>
        <xdr:cNvPr id="5" name="Picture 2">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009790" y="241662"/>
          <a:ext cx="8253549" cy="3660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95250</xdr:colOff>
      <xdr:row>29</xdr:row>
      <xdr:rowOff>0</xdr:rowOff>
    </xdr:from>
    <xdr:to>
      <xdr:col>1</xdr:col>
      <xdr:colOff>171450</xdr:colOff>
      <xdr:row>29</xdr:row>
      <xdr:rowOff>0</xdr:rowOff>
    </xdr:to>
    <xdr:sp macro="" textlink="">
      <xdr:nvSpPr>
        <xdr:cNvPr id="2" name="Line 1">
          <a:extLst>
            <a:ext uri="{FF2B5EF4-FFF2-40B4-BE49-F238E27FC236}">
              <a16:creationId xmlns:a16="http://schemas.microsoft.com/office/drawing/2014/main" id="{00000000-0008-0000-1100-000002000000}"/>
            </a:ext>
          </a:extLst>
        </xdr:cNvPr>
        <xdr:cNvSpPr>
          <a:spLocks noChangeShapeType="1"/>
        </xdr:cNvSpPr>
      </xdr:nvSpPr>
      <xdr:spPr bwMode="auto">
        <a:xfrm>
          <a:off x="600075" y="5810250"/>
          <a:ext cx="76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95250</xdr:colOff>
      <xdr:row>29</xdr:row>
      <xdr:rowOff>0</xdr:rowOff>
    </xdr:from>
    <xdr:to>
      <xdr:col>1</xdr:col>
      <xdr:colOff>171450</xdr:colOff>
      <xdr:row>29</xdr:row>
      <xdr:rowOff>0</xdr:rowOff>
    </xdr:to>
    <xdr:sp macro="" textlink="">
      <xdr:nvSpPr>
        <xdr:cNvPr id="3" name="Line 2">
          <a:extLst>
            <a:ext uri="{FF2B5EF4-FFF2-40B4-BE49-F238E27FC236}">
              <a16:creationId xmlns:a16="http://schemas.microsoft.com/office/drawing/2014/main" id="{00000000-0008-0000-1100-000003000000}"/>
            </a:ext>
          </a:extLst>
        </xdr:cNvPr>
        <xdr:cNvSpPr>
          <a:spLocks noChangeShapeType="1"/>
        </xdr:cNvSpPr>
      </xdr:nvSpPr>
      <xdr:spPr bwMode="auto">
        <a:xfrm>
          <a:off x="600075" y="5810250"/>
          <a:ext cx="76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95250</xdr:colOff>
      <xdr:row>29</xdr:row>
      <xdr:rowOff>0</xdr:rowOff>
    </xdr:from>
    <xdr:to>
      <xdr:col>1</xdr:col>
      <xdr:colOff>171450</xdr:colOff>
      <xdr:row>29</xdr:row>
      <xdr:rowOff>0</xdr:rowOff>
    </xdr:to>
    <xdr:sp macro="" textlink="">
      <xdr:nvSpPr>
        <xdr:cNvPr id="4" name="Line 3">
          <a:extLst>
            <a:ext uri="{FF2B5EF4-FFF2-40B4-BE49-F238E27FC236}">
              <a16:creationId xmlns:a16="http://schemas.microsoft.com/office/drawing/2014/main" id="{00000000-0008-0000-1100-000004000000}"/>
            </a:ext>
          </a:extLst>
        </xdr:cNvPr>
        <xdr:cNvSpPr>
          <a:spLocks noChangeShapeType="1"/>
        </xdr:cNvSpPr>
      </xdr:nvSpPr>
      <xdr:spPr bwMode="auto">
        <a:xfrm>
          <a:off x="600075" y="5810250"/>
          <a:ext cx="76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95250</xdr:colOff>
      <xdr:row>29</xdr:row>
      <xdr:rowOff>0</xdr:rowOff>
    </xdr:from>
    <xdr:to>
      <xdr:col>1</xdr:col>
      <xdr:colOff>171450</xdr:colOff>
      <xdr:row>29</xdr:row>
      <xdr:rowOff>0</xdr:rowOff>
    </xdr:to>
    <xdr:sp macro="" textlink="">
      <xdr:nvSpPr>
        <xdr:cNvPr id="5" name="Line 4">
          <a:extLst>
            <a:ext uri="{FF2B5EF4-FFF2-40B4-BE49-F238E27FC236}">
              <a16:creationId xmlns:a16="http://schemas.microsoft.com/office/drawing/2014/main" id="{00000000-0008-0000-1100-000005000000}"/>
            </a:ext>
          </a:extLst>
        </xdr:cNvPr>
        <xdr:cNvSpPr>
          <a:spLocks noChangeShapeType="1"/>
        </xdr:cNvSpPr>
      </xdr:nvSpPr>
      <xdr:spPr bwMode="auto">
        <a:xfrm>
          <a:off x="600075" y="5810250"/>
          <a:ext cx="76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142875</xdr:colOff>
      <xdr:row>48</xdr:row>
      <xdr:rowOff>38100</xdr:rowOff>
    </xdr:from>
    <xdr:to>
      <xdr:col>13</xdr:col>
      <xdr:colOff>428625</xdr:colOff>
      <xdr:row>66</xdr:row>
      <xdr:rowOff>95250</xdr:rowOff>
    </xdr:to>
    <xdr:graphicFrame macro="">
      <xdr:nvGraphicFramePr>
        <xdr:cNvPr id="6" name="Chart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133350</xdr:colOff>
      <xdr:row>70</xdr:row>
      <xdr:rowOff>66675</xdr:rowOff>
    </xdr:from>
    <xdr:to>
      <xdr:col>13</xdr:col>
      <xdr:colOff>428625</xdr:colOff>
      <xdr:row>88</xdr:row>
      <xdr:rowOff>95250</xdr:rowOff>
    </xdr:to>
    <xdr:graphicFrame macro="">
      <xdr:nvGraphicFramePr>
        <xdr:cNvPr id="7" name="Chart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91</xdr:row>
      <xdr:rowOff>66675</xdr:rowOff>
    </xdr:from>
    <xdr:to>
      <xdr:col>13</xdr:col>
      <xdr:colOff>457200</xdr:colOff>
      <xdr:row>109</xdr:row>
      <xdr:rowOff>133350</xdr:rowOff>
    </xdr:to>
    <xdr:graphicFrame macro="">
      <xdr:nvGraphicFramePr>
        <xdr:cNvPr id="8" name="Chart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113</xdr:row>
      <xdr:rowOff>38100</xdr:rowOff>
    </xdr:from>
    <xdr:to>
      <xdr:col>13</xdr:col>
      <xdr:colOff>428625</xdr:colOff>
      <xdr:row>131</xdr:row>
      <xdr:rowOff>123825</xdr:rowOff>
    </xdr:to>
    <xdr:graphicFrame macro="">
      <xdr:nvGraphicFramePr>
        <xdr:cNvPr id="9" name="Chart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133350</xdr:colOff>
      <xdr:row>134</xdr:row>
      <xdr:rowOff>95250</xdr:rowOff>
    </xdr:from>
    <xdr:to>
      <xdr:col>13</xdr:col>
      <xdr:colOff>428625</xdr:colOff>
      <xdr:row>161</xdr:row>
      <xdr:rowOff>76200</xdr:rowOff>
    </xdr:to>
    <xdr:graphicFrame macro="">
      <xdr:nvGraphicFramePr>
        <xdr:cNvPr id="10" name="Chart 10">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95250</xdr:colOff>
      <xdr:row>177</xdr:row>
      <xdr:rowOff>66675</xdr:rowOff>
    </xdr:from>
    <xdr:to>
      <xdr:col>13</xdr:col>
      <xdr:colOff>447675</xdr:colOff>
      <xdr:row>195</xdr:row>
      <xdr:rowOff>95250</xdr:rowOff>
    </xdr:to>
    <xdr:graphicFrame macro="">
      <xdr:nvGraphicFramePr>
        <xdr:cNvPr id="11" name="Chart 11">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95250</xdr:colOff>
      <xdr:row>195</xdr:row>
      <xdr:rowOff>133350</xdr:rowOff>
    </xdr:from>
    <xdr:to>
      <xdr:col>13</xdr:col>
      <xdr:colOff>457200</xdr:colOff>
      <xdr:row>213</xdr:row>
      <xdr:rowOff>133350</xdr:rowOff>
    </xdr:to>
    <xdr:graphicFrame macro="">
      <xdr:nvGraphicFramePr>
        <xdr:cNvPr id="12" name="Chart 12">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76200</xdr:colOff>
      <xdr:row>220</xdr:row>
      <xdr:rowOff>57150</xdr:rowOff>
    </xdr:from>
    <xdr:to>
      <xdr:col>13</xdr:col>
      <xdr:colOff>466725</xdr:colOff>
      <xdr:row>233</xdr:row>
      <xdr:rowOff>0</xdr:rowOff>
    </xdr:to>
    <xdr:graphicFrame macro="">
      <xdr:nvGraphicFramePr>
        <xdr:cNvPr id="13" name="Chart 16">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66675</xdr:colOff>
      <xdr:row>233</xdr:row>
      <xdr:rowOff>38100</xdr:rowOff>
    </xdr:from>
    <xdr:to>
      <xdr:col>13</xdr:col>
      <xdr:colOff>466725</xdr:colOff>
      <xdr:row>246</xdr:row>
      <xdr:rowOff>19050</xdr:rowOff>
    </xdr:to>
    <xdr:graphicFrame macro="">
      <xdr:nvGraphicFramePr>
        <xdr:cNvPr id="14" name="Chart 17">
          <a:extLst>
            <a:ext uri="{FF2B5EF4-FFF2-40B4-BE49-F238E27FC236}">
              <a16:creationId xmlns:a16="http://schemas.microsoft.com/office/drawing/2014/main" id="{00000000-0008-0000-1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57150</xdr:colOff>
      <xdr:row>246</xdr:row>
      <xdr:rowOff>47625</xdr:rowOff>
    </xdr:from>
    <xdr:to>
      <xdr:col>13</xdr:col>
      <xdr:colOff>466725</xdr:colOff>
      <xdr:row>259</xdr:row>
      <xdr:rowOff>28575</xdr:rowOff>
    </xdr:to>
    <xdr:graphicFrame macro="">
      <xdr:nvGraphicFramePr>
        <xdr:cNvPr id="15" name="Chart 18">
          <a:extLst>
            <a:ext uri="{FF2B5EF4-FFF2-40B4-BE49-F238E27FC236}">
              <a16:creationId xmlns:a16="http://schemas.microsoft.com/office/drawing/2014/main" id="{00000000-0008-0000-1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104775</xdr:colOff>
      <xdr:row>263</xdr:row>
      <xdr:rowOff>66675</xdr:rowOff>
    </xdr:from>
    <xdr:to>
      <xdr:col>13</xdr:col>
      <xdr:colOff>476250</xdr:colOff>
      <xdr:row>281</xdr:row>
      <xdr:rowOff>95250</xdr:rowOff>
    </xdr:to>
    <xdr:graphicFrame macro="">
      <xdr:nvGraphicFramePr>
        <xdr:cNvPr id="16" name="Chart 19">
          <a:extLst>
            <a:ext uri="{FF2B5EF4-FFF2-40B4-BE49-F238E27FC236}">
              <a16:creationId xmlns:a16="http://schemas.microsoft.com/office/drawing/2014/main" id="{00000000-0008-0000-1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95250</xdr:colOff>
      <xdr:row>282</xdr:row>
      <xdr:rowOff>57150</xdr:rowOff>
    </xdr:from>
    <xdr:to>
      <xdr:col>13</xdr:col>
      <xdr:colOff>466725</xdr:colOff>
      <xdr:row>300</xdr:row>
      <xdr:rowOff>95250</xdr:rowOff>
    </xdr:to>
    <xdr:graphicFrame macro="">
      <xdr:nvGraphicFramePr>
        <xdr:cNvPr id="17" name="Chart 20">
          <a:extLst>
            <a:ext uri="{FF2B5EF4-FFF2-40B4-BE49-F238E27FC236}">
              <a16:creationId xmlns:a16="http://schemas.microsoft.com/office/drawing/2014/main" id="{00000000-0008-0000-1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306</xdr:row>
      <xdr:rowOff>57150</xdr:rowOff>
    </xdr:from>
    <xdr:to>
      <xdr:col>13</xdr:col>
      <xdr:colOff>495300</xdr:colOff>
      <xdr:row>319</xdr:row>
      <xdr:rowOff>9525</xdr:rowOff>
    </xdr:to>
    <xdr:graphicFrame macro="">
      <xdr:nvGraphicFramePr>
        <xdr:cNvPr id="18" name="Chart 23">
          <a:extLst>
            <a:ext uri="{FF2B5EF4-FFF2-40B4-BE49-F238E27FC236}">
              <a16:creationId xmlns:a16="http://schemas.microsoft.com/office/drawing/2014/main" id="{00000000-0008-0000-1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76200</xdr:colOff>
      <xdr:row>319</xdr:row>
      <xdr:rowOff>57150</xdr:rowOff>
    </xdr:from>
    <xdr:to>
      <xdr:col>13</xdr:col>
      <xdr:colOff>495300</xdr:colOff>
      <xdr:row>332</xdr:row>
      <xdr:rowOff>76200</xdr:rowOff>
    </xdr:to>
    <xdr:graphicFrame macro="">
      <xdr:nvGraphicFramePr>
        <xdr:cNvPr id="19" name="Chart 24">
          <a:extLst>
            <a:ext uri="{FF2B5EF4-FFF2-40B4-BE49-F238E27FC236}">
              <a16:creationId xmlns:a16="http://schemas.microsoft.com/office/drawing/2014/main" id="{00000000-0008-0000-1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66675</xdr:colOff>
      <xdr:row>333</xdr:row>
      <xdr:rowOff>0</xdr:rowOff>
    </xdr:from>
    <xdr:to>
      <xdr:col>13</xdr:col>
      <xdr:colOff>485775</xdr:colOff>
      <xdr:row>345</xdr:row>
      <xdr:rowOff>123825</xdr:rowOff>
    </xdr:to>
    <xdr:graphicFrame macro="">
      <xdr:nvGraphicFramePr>
        <xdr:cNvPr id="20" name="Chart 25">
          <a:extLst>
            <a:ext uri="{FF2B5EF4-FFF2-40B4-BE49-F238E27FC236}">
              <a16:creationId xmlns:a16="http://schemas.microsoft.com/office/drawing/2014/main" id="{00000000-0008-0000-1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66675</xdr:colOff>
      <xdr:row>349</xdr:row>
      <xdr:rowOff>66675</xdr:rowOff>
    </xdr:from>
    <xdr:to>
      <xdr:col>13</xdr:col>
      <xdr:colOff>514350</xdr:colOff>
      <xdr:row>376</xdr:row>
      <xdr:rowOff>0</xdr:rowOff>
    </xdr:to>
    <xdr:graphicFrame macro="">
      <xdr:nvGraphicFramePr>
        <xdr:cNvPr id="21" name="Chart 28">
          <a:extLst>
            <a:ext uri="{FF2B5EF4-FFF2-40B4-BE49-F238E27FC236}">
              <a16:creationId xmlns:a16="http://schemas.microsoft.com/office/drawing/2014/main" id="{00000000-0008-0000-1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76200</xdr:colOff>
      <xdr:row>30</xdr:row>
      <xdr:rowOff>28575</xdr:rowOff>
    </xdr:from>
    <xdr:to>
      <xdr:col>1</xdr:col>
      <xdr:colOff>152400</xdr:colOff>
      <xdr:row>30</xdr:row>
      <xdr:rowOff>28575</xdr:rowOff>
    </xdr:to>
    <xdr:sp macro="" textlink="">
      <xdr:nvSpPr>
        <xdr:cNvPr id="22" name="Line 32">
          <a:extLst>
            <a:ext uri="{FF2B5EF4-FFF2-40B4-BE49-F238E27FC236}">
              <a16:creationId xmlns:a16="http://schemas.microsoft.com/office/drawing/2014/main" id="{00000000-0008-0000-1100-000016000000}"/>
            </a:ext>
          </a:extLst>
        </xdr:cNvPr>
        <xdr:cNvSpPr>
          <a:spLocks noChangeShapeType="1"/>
        </xdr:cNvSpPr>
      </xdr:nvSpPr>
      <xdr:spPr bwMode="auto">
        <a:xfrm>
          <a:off x="581025" y="6029325"/>
          <a:ext cx="76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95250</xdr:colOff>
      <xdr:row>392</xdr:row>
      <xdr:rowOff>57150</xdr:rowOff>
    </xdr:from>
    <xdr:to>
      <xdr:col>13</xdr:col>
      <xdr:colOff>552450</xdr:colOff>
      <xdr:row>412</xdr:row>
      <xdr:rowOff>133350</xdr:rowOff>
    </xdr:to>
    <xdr:graphicFrame macro="">
      <xdr:nvGraphicFramePr>
        <xdr:cNvPr id="23" name="Chart 33">
          <a:extLst>
            <a:ext uri="{FF2B5EF4-FFF2-40B4-BE49-F238E27FC236}">
              <a16:creationId xmlns:a16="http://schemas.microsoft.com/office/drawing/2014/main" id="{00000000-0008-0000-1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95250</xdr:colOff>
      <xdr:row>413</xdr:row>
      <xdr:rowOff>95250</xdr:rowOff>
    </xdr:from>
    <xdr:to>
      <xdr:col>13</xdr:col>
      <xdr:colOff>552450</xdr:colOff>
      <xdr:row>434</xdr:row>
      <xdr:rowOff>9525</xdr:rowOff>
    </xdr:to>
    <xdr:graphicFrame macro="">
      <xdr:nvGraphicFramePr>
        <xdr:cNvPr id="24" name="Chart 34">
          <a:extLst>
            <a:ext uri="{FF2B5EF4-FFF2-40B4-BE49-F238E27FC236}">
              <a16:creationId xmlns:a16="http://schemas.microsoft.com/office/drawing/2014/main" id="{00000000-0008-0000-1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57150</xdr:colOff>
      <xdr:row>435</xdr:row>
      <xdr:rowOff>76200</xdr:rowOff>
    </xdr:from>
    <xdr:to>
      <xdr:col>13</xdr:col>
      <xdr:colOff>533400</xdr:colOff>
      <xdr:row>456</xdr:row>
      <xdr:rowOff>9525</xdr:rowOff>
    </xdr:to>
    <xdr:graphicFrame macro="">
      <xdr:nvGraphicFramePr>
        <xdr:cNvPr id="25" name="Chart 35">
          <a:extLst>
            <a:ext uri="{FF2B5EF4-FFF2-40B4-BE49-F238E27FC236}">
              <a16:creationId xmlns:a16="http://schemas.microsoft.com/office/drawing/2014/main" id="{00000000-0008-0000-1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oresteam\rand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jo-sanserv2\swap\Documents%20and%20Settings\rick.miescke\Local%20Settings\Temporary%20Internet%20Files\OLK61\GlobalSupplierQualityManualdraf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moresteam.com/university/downloads/NonParametricTemplat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mat120\Local%20Settings\Temporary%20Internet%20Files\OLKA1\M%20Whalley%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mat120\Desktop\Process%20Capability\Process%20Capability%20Calculator%20Final%20Version.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and_new"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mat120\Desktop\Six%20Sigma%20Tools\GRR-DMAICTool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derTheHood"/>
      <sheetName val="GAGERR"/>
      <sheetName val="mscr"/>
      <sheetName val="Control Plan - Example"/>
      <sheetName val="Gage R&amp;R - Example"/>
      <sheetName val="Process FMEA - Example"/>
    </sheetNames>
    <sheetDataSet>
      <sheetData sheetId="0"/>
      <sheetData sheetId="1">
        <row r="115">
          <cell r="R115">
            <v>1</v>
          </cell>
          <cell r="S115">
            <v>9.9999999999997868E-3</v>
          </cell>
          <cell r="V115">
            <v>1.4000000000000058E-2</v>
          </cell>
          <cell r="W115">
            <v>4.5738000000000188E-2</v>
          </cell>
          <cell r="Y115">
            <v>10.405000000000001</v>
          </cell>
          <cell r="AB115">
            <v>10.418499999999998</v>
          </cell>
          <cell r="AC115">
            <v>10.444819999999998</v>
          </cell>
          <cell r="AD115">
            <v>10.392179999999998</v>
          </cell>
        </row>
        <row r="116">
          <cell r="S116">
            <v>1.0000000000001563E-2</v>
          </cell>
          <cell r="Y116">
            <v>10.455</v>
          </cell>
        </row>
        <row r="117">
          <cell r="S117">
            <v>2.000000000000135E-2</v>
          </cell>
          <cell r="Y117">
            <v>10.379999999999999</v>
          </cell>
        </row>
        <row r="118">
          <cell r="S118">
            <v>9.9999999999997868E-3</v>
          </cell>
          <cell r="Y118">
            <v>10.355</v>
          </cell>
        </row>
        <row r="119">
          <cell r="S119">
            <v>3.0000000000001137E-2</v>
          </cell>
          <cell r="Y119">
            <v>10.465</v>
          </cell>
        </row>
        <row r="120">
          <cell r="S120">
            <v>9.9999999999997868E-3</v>
          </cell>
          <cell r="Y120">
            <v>10.395</v>
          </cell>
        </row>
        <row r="121">
          <cell r="S121">
            <v>1.9999999999999574E-2</v>
          </cell>
          <cell r="Y121">
            <v>10.47</v>
          </cell>
        </row>
        <row r="122">
          <cell r="S122">
            <v>0</v>
          </cell>
          <cell r="Y122">
            <v>10.51</v>
          </cell>
        </row>
        <row r="123">
          <cell r="S123">
            <v>9.9999999999997868E-3</v>
          </cell>
          <cell r="Y123">
            <v>10.355</v>
          </cell>
        </row>
        <row r="124">
          <cell r="S124">
            <v>1.9999999999999574E-2</v>
          </cell>
          <cell r="Y124">
            <v>10.43</v>
          </cell>
        </row>
        <row r="125">
          <cell r="R125">
            <v>1</v>
          </cell>
          <cell r="T125">
            <v>9.9999999999997868E-3</v>
          </cell>
          <cell r="V125">
            <v>1.4000000000000058E-2</v>
          </cell>
          <cell r="W125">
            <v>4.5738000000000188E-2</v>
          </cell>
          <cell r="Z125">
            <v>10.395</v>
          </cell>
          <cell r="AB125">
            <v>10.418499999999998</v>
          </cell>
          <cell r="AC125">
            <v>10.444819999999998</v>
          </cell>
          <cell r="AD125">
            <v>10.392179999999998</v>
          </cell>
        </row>
        <row r="126">
          <cell r="T126">
            <v>9.9999999999997868E-3</v>
          </cell>
          <cell r="Z126">
            <v>10.445</v>
          </cell>
        </row>
        <row r="127">
          <cell r="T127">
            <v>0</v>
          </cell>
          <cell r="Z127">
            <v>10.37</v>
          </cell>
        </row>
        <row r="128">
          <cell r="T128">
            <v>9.9999999999997868E-3</v>
          </cell>
          <cell r="Z128">
            <v>10.344999999999999</v>
          </cell>
        </row>
        <row r="129">
          <cell r="T129">
            <v>1.9999999999999574E-2</v>
          </cell>
          <cell r="Z129">
            <v>10.47</v>
          </cell>
        </row>
        <row r="130">
          <cell r="T130">
            <v>9.9999999999997868E-3</v>
          </cell>
          <cell r="Z130">
            <v>10.385000000000002</v>
          </cell>
        </row>
        <row r="131">
          <cell r="T131">
            <v>4.0000000000000924E-2</v>
          </cell>
          <cell r="Z131">
            <v>10.469999999999999</v>
          </cell>
        </row>
        <row r="132">
          <cell r="T132">
            <v>9.9999999999997868E-3</v>
          </cell>
          <cell r="Z132">
            <v>10.495000000000001</v>
          </cell>
        </row>
        <row r="133">
          <cell r="T133">
            <v>1.9999999999999574E-2</v>
          </cell>
          <cell r="Z133">
            <v>10.35</v>
          </cell>
        </row>
        <row r="134">
          <cell r="T134">
            <v>9.9999999999997868E-3</v>
          </cell>
          <cell r="Z134">
            <v>10.425000000000001</v>
          </cell>
        </row>
        <row r="135">
          <cell r="R135">
            <v>1</v>
          </cell>
          <cell r="U135" t="str">
            <v/>
          </cell>
          <cell r="V135">
            <v>1.4000000000000058E-2</v>
          </cell>
          <cell r="W135">
            <v>4.5738000000000188E-2</v>
          </cell>
          <cell r="AA135" t="str">
            <v/>
          </cell>
          <cell r="AB135">
            <v>10.418499999999998</v>
          </cell>
          <cell r="AC135">
            <v>10.444819999999998</v>
          </cell>
          <cell r="AD135">
            <v>10.392179999999998</v>
          </cell>
        </row>
        <row r="136">
          <cell r="U136" t="str">
            <v/>
          </cell>
          <cell r="AA136" t="str">
            <v/>
          </cell>
        </row>
        <row r="137">
          <cell r="U137" t="str">
            <v/>
          </cell>
          <cell r="AA137" t="str">
            <v/>
          </cell>
        </row>
        <row r="138">
          <cell r="U138" t="str">
            <v/>
          </cell>
          <cell r="AA138" t="str">
            <v/>
          </cell>
        </row>
        <row r="139">
          <cell r="U139" t="str">
            <v/>
          </cell>
          <cell r="AA139" t="str">
            <v/>
          </cell>
        </row>
        <row r="140">
          <cell r="U140" t="str">
            <v/>
          </cell>
          <cell r="AA140" t="str">
            <v/>
          </cell>
        </row>
        <row r="141">
          <cell r="U141" t="str">
            <v/>
          </cell>
          <cell r="AA141" t="str">
            <v/>
          </cell>
        </row>
        <row r="142">
          <cell r="U142" t="str">
            <v/>
          </cell>
          <cell r="AA142" t="str">
            <v/>
          </cell>
        </row>
        <row r="143">
          <cell r="U143" t="str">
            <v/>
          </cell>
          <cell r="AA143" t="str">
            <v/>
          </cell>
        </row>
        <row r="144">
          <cell r="U144" t="str">
            <v/>
          </cell>
          <cell r="AA144" t="str">
            <v/>
          </cell>
        </row>
      </sheetData>
      <sheetData sheetId="2"/>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of Contents"/>
      <sheetName val="Introduction"/>
      <sheetName val="Quality Plan Submittals"/>
      <sheetName val="Glossary of Terms"/>
      <sheetName val="Overview of PAP"/>
      <sheetName val="Process Flow Diagram"/>
      <sheetName val="Process FMEA"/>
      <sheetName val="Control Plan"/>
      <sheetName val="Gage R&amp;R"/>
      <sheetName val="Process Capability Studies"/>
      <sheetName val="First Article Inspection(FAI)"/>
      <sheetName val="TFS-FRM-8 Sample Part Label"/>
      <sheetName val="SubSupplier Quality Assurance"/>
      <sheetName val="Supplier Deviation Request"/>
      <sheetName val="TFS-FRM-2 Change Rqmt's. (EN)"/>
      <sheetName val="TFS-FRM-2 Change Rqmt's. (CN)"/>
      <sheetName val="TFS-FRM-2 Change Rqmt's. (DE)"/>
      <sheetName val="Process Flow - Blank"/>
      <sheetName val="Process Flow - Example"/>
      <sheetName val="Process FMEA - Blank"/>
      <sheetName val="Process FMEA - Example"/>
      <sheetName val="Control Plan - Blank"/>
      <sheetName val="Control Plan - Example"/>
      <sheetName val="Gage R&amp;R - Blank"/>
      <sheetName val="Gage R&amp;R - Example"/>
      <sheetName val="Cpk - Blank"/>
      <sheetName val="Cpk - Example"/>
      <sheetName val="FAI - Blank"/>
      <sheetName val="FAI - Example"/>
      <sheetName val="SDR - Blank"/>
      <sheetName val="SDR - Example"/>
      <sheetName val="TFS-FRM-3 Change Request EN"/>
      <sheetName val="TFS-FRM-3 Example"/>
      <sheetName val="TFS-FRM-8 Sample Part EN"/>
      <sheetName val="Drawing"/>
      <sheetName val="Table_of_Contents2"/>
      <sheetName val="Quality_Plan_Submittals2"/>
      <sheetName val="Glossary_of_Terms2"/>
      <sheetName val="Overview_of_PAP2"/>
      <sheetName val="Process_Flow_Diagram2"/>
      <sheetName val="Process_FMEA2"/>
      <sheetName val="Control_Plan2"/>
      <sheetName val="Gage_R&amp;R2"/>
      <sheetName val="Process_Capability_Studies2"/>
      <sheetName val="First_Article_Inspection(FAI)2"/>
      <sheetName val="TFS-FRM-8_Sample_Part_Label2"/>
      <sheetName val="SubSupplier_Quality_Assurance2"/>
      <sheetName val="Supplier_Deviation_Request2"/>
      <sheetName val="TFS-FRM-2_Change_Rqmt's__(EN)2"/>
      <sheetName val="TFS-FRM-2_Change_Rqmt's__(CN)2"/>
      <sheetName val="TFS-FRM-2_Change_Rqmt's__(DE)2"/>
      <sheetName val="Process_Flow_-_Blank2"/>
      <sheetName val="Process_Flow_-_Example2"/>
      <sheetName val="Process_FMEA_-_Blank2"/>
      <sheetName val="Process_FMEA_-_Example2"/>
      <sheetName val="Control_Plan_-_Blank2"/>
      <sheetName val="Control_Plan_-_Example2"/>
      <sheetName val="Gage_R&amp;R_-_Blank2"/>
      <sheetName val="Gage_R&amp;R_-_Example2"/>
      <sheetName val="Cpk_-_Blank2"/>
      <sheetName val="Cpk_-_Example2"/>
      <sheetName val="FAI_-_Blank2"/>
      <sheetName val="FAI_-_Example2"/>
      <sheetName val="SDR_-_Blank2"/>
      <sheetName val="SDR_-_Example2"/>
      <sheetName val="TFS-FRM-3_Change_Request_EN2"/>
      <sheetName val="TFS-FRM-3_Example2"/>
      <sheetName val="TFS-FRM-8_Sample_Part_EN2"/>
      <sheetName val="Table_of_Contents1"/>
      <sheetName val="Quality_Plan_Submittals1"/>
      <sheetName val="Glossary_of_Terms1"/>
      <sheetName val="Overview_of_PAP1"/>
      <sheetName val="Process_Flow_Diagram1"/>
      <sheetName val="Process_FMEA1"/>
      <sheetName val="Control_Plan1"/>
      <sheetName val="Gage_R&amp;R1"/>
      <sheetName val="Process_Capability_Studies1"/>
      <sheetName val="First_Article_Inspection(FAI)1"/>
      <sheetName val="TFS-FRM-8_Sample_Part_Label1"/>
      <sheetName val="SubSupplier_Quality_Assurance1"/>
      <sheetName val="Supplier_Deviation_Request1"/>
      <sheetName val="TFS-FRM-2_Change_Rqmt's__(EN)1"/>
      <sheetName val="TFS-FRM-2_Change_Rqmt's__(CN)1"/>
      <sheetName val="TFS-FRM-2_Change_Rqmt's__(DE)1"/>
      <sheetName val="Process_Flow_-_Blank1"/>
      <sheetName val="Process_Flow_-_Example1"/>
      <sheetName val="Process_FMEA_-_Blank1"/>
      <sheetName val="Process_FMEA_-_Example1"/>
      <sheetName val="Control_Plan_-_Blank1"/>
      <sheetName val="Control_Plan_-_Example1"/>
      <sheetName val="Gage_R&amp;R_-_Blank1"/>
      <sheetName val="Gage_R&amp;R_-_Example1"/>
      <sheetName val="Cpk_-_Blank1"/>
      <sheetName val="Cpk_-_Example1"/>
      <sheetName val="FAI_-_Blank1"/>
      <sheetName val="FAI_-_Example1"/>
      <sheetName val="SDR_-_Blank1"/>
      <sheetName val="SDR_-_Example1"/>
      <sheetName val="TFS-FRM-3_Change_Request_EN1"/>
      <sheetName val="TFS-FRM-3_Example1"/>
      <sheetName val="TFS-FRM-8_Sample_Part_EN1"/>
      <sheetName val="Table_of_Contents"/>
      <sheetName val="Quality_Plan_Submittals"/>
      <sheetName val="Glossary_of_Terms"/>
      <sheetName val="Overview_of_PAP"/>
      <sheetName val="Process_Flow_Diagram"/>
      <sheetName val="Process_FMEA"/>
      <sheetName val="Control_Plan"/>
      <sheetName val="Gage_R&amp;R"/>
      <sheetName val="Process_Capability_Studies"/>
      <sheetName val="First_Article_Inspection(FAI)"/>
      <sheetName val="TFS-FRM-8_Sample_Part_Label"/>
      <sheetName val="SubSupplier_Quality_Assurance"/>
      <sheetName val="Supplier_Deviation_Request"/>
      <sheetName val="TFS-FRM-2_Change_Rqmt's__(EN)"/>
      <sheetName val="TFS-FRM-2_Change_Rqmt's__(CN)"/>
      <sheetName val="TFS-FRM-2_Change_Rqmt's__(DE)"/>
      <sheetName val="Process_Flow_-_Blank"/>
      <sheetName val="Process_Flow_-_Example"/>
      <sheetName val="Process_FMEA_-_Blank"/>
      <sheetName val="Process_FMEA_-_Example"/>
      <sheetName val="Control_Plan_-_Blank"/>
      <sheetName val="Control_Plan_-_Example"/>
      <sheetName val="Gage_R&amp;R_-_Blank"/>
      <sheetName val="Gage_R&amp;R_-_Example"/>
      <sheetName val="Cpk_-_Blank"/>
      <sheetName val="Cpk_-_Example"/>
      <sheetName val="FAI_-_Blank"/>
      <sheetName val="FAI_-_Example"/>
      <sheetName val="SDR_-_Blank"/>
      <sheetName val="SDR_-_Example"/>
      <sheetName val="TFS-FRM-3_Change_Request_EN"/>
      <sheetName val="TFS-FRM-3_Example"/>
      <sheetName val="TFS-FRM-8_Sample_Part_EN"/>
      <sheetName val="Table_of_Contents3"/>
      <sheetName val="Quality_Plan_Submittals3"/>
      <sheetName val="Glossary_of_Terms3"/>
      <sheetName val="Overview_of_PAP3"/>
      <sheetName val="Process_Flow_Diagram3"/>
      <sheetName val="Process_FMEA3"/>
      <sheetName val="Control_Plan3"/>
      <sheetName val="Gage_R&amp;R3"/>
      <sheetName val="Process_Capability_Studies3"/>
      <sheetName val="First_Article_Inspection(FAI)3"/>
      <sheetName val="TFS-FRM-8_Sample_Part_Label3"/>
      <sheetName val="SubSupplier_Quality_Assurance3"/>
      <sheetName val="Supplier_Deviation_Request3"/>
      <sheetName val="TFS-FRM-2_Change_Rqmt's__(EN)3"/>
      <sheetName val="TFS-FRM-2_Change_Rqmt's__(CN)3"/>
      <sheetName val="TFS-FRM-2_Change_Rqmt's__(DE)3"/>
      <sheetName val="Process_Flow_-_Blank3"/>
      <sheetName val="Process_Flow_-_Example3"/>
      <sheetName val="Process_FMEA_-_Blank3"/>
      <sheetName val="Process_FMEA_-_Example3"/>
      <sheetName val="Control_Plan_-_Blank3"/>
      <sheetName val="Control_Plan_-_Example3"/>
      <sheetName val="Gage_R&amp;R_-_Blank3"/>
      <sheetName val="Gage_R&amp;R_-_Example3"/>
      <sheetName val="Cpk_-_Blank3"/>
      <sheetName val="Cpk_-_Example3"/>
      <sheetName val="FAI_-_Blank3"/>
      <sheetName val="FAI_-_Example3"/>
      <sheetName val="SDR_-_Blank3"/>
      <sheetName val="SDR_-_Example3"/>
      <sheetName val="TFS-FRM-3_Change_Request_EN3"/>
      <sheetName val="TFS-FRM-3_Example3"/>
      <sheetName val="TFS-FRM-8_Sample_Part_EN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4">
          <cell r="R14">
            <v>70</v>
          </cell>
        </row>
      </sheetData>
      <sheetData sheetId="22"/>
      <sheetData sheetId="23">
        <row r="17">
          <cell r="F17" t="str">
            <v>*</v>
          </cell>
        </row>
      </sheetData>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4">
          <cell r="R14">
            <v>70</v>
          </cell>
        </row>
      </sheetData>
      <sheetData sheetId="56"/>
      <sheetData sheetId="57">
        <row r="17">
          <cell r="F17" t="str">
            <v>*</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ow r="14">
          <cell r="R14">
            <v>70</v>
          </cell>
        </row>
      </sheetData>
      <sheetData sheetId="89"/>
      <sheetData sheetId="90">
        <row r="17">
          <cell r="F17" t="str">
            <v>*</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ow r="14">
          <cell r="R14">
            <v>70</v>
          </cell>
        </row>
      </sheetData>
      <sheetData sheetId="122"/>
      <sheetData sheetId="123">
        <row r="17">
          <cell r="F17" t="str">
            <v>*</v>
          </cell>
        </row>
      </sheetData>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ow r="14">
          <cell r="R14">
            <v>70</v>
          </cell>
        </row>
      </sheetData>
      <sheetData sheetId="155"/>
      <sheetData sheetId="156">
        <row r="17">
          <cell r="F17" t="str">
            <v>*</v>
          </cell>
        </row>
      </sheetData>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cr"/>
      <sheetName val="Map"/>
      <sheetName val="OneSampleSignTest"/>
      <sheetName val="OneSampleWilcoxon"/>
      <sheetName val="PairedSamplesSignTest"/>
      <sheetName val="PairedSamplesWilcoxon"/>
      <sheetName val="MannWhitney"/>
      <sheetName val="KruskalWallis"/>
      <sheetName val="Friedman"/>
    </sheetNames>
    <sheetDataSet>
      <sheetData sheetId="0"/>
      <sheetData sheetId="1"/>
      <sheetData sheetId="2">
        <row r="15">
          <cell r="K15" t="str">
            <v>DATA1</v>
          </cell>
        </row>
      </sheetData>
      <sheetData sheetId="3">
        <row r="15">
          <cell r="K15" t="str">
            <v>DATA1</v>
          </cell>
        </row>
      </sheetData>
      <sheetData sheetId="4">
        <row r="15">
          <cell r="K15" t="str">
            <v>DATA1</v>
          </cell>
          <cell r="L15" t="str">
            <v>DATA2</v>
          </cell>
        </row>
      </sheetData>
      <sheetData sheetId="5">
        <row r="15">
          <cell r="K15" t="str">
            <v>DATA1</v>
          </cell>
          <cell r="L15" t="str">
            <v>DATA2</v>
          </cell>
        </row>
      </sheetData>
      <sheetData sheetId="6">
        <row r="15">
          <cell r="K15" t="str">
            <v>DATA1</v>
          </cell>
          <cell r="L15" t="str">
            <v>DATA2</v>
          </cell>
        </row>
      </sheetData>
      <sheetData sheetId="7">
        <row r="6">
          <cell r="M6" t="str">
            <v xml:space="preserve">3) Paste data here, starting with these cells </v>
          </cell>
        </row>
        <row r="8">
          <cell r="O8" t="str">
            <v>&lt;--- 4) Click Run</v>
          </cell>
        </row>
        <row r="15">
          <cell r="K15" t="str">
            <v>DATA1</v>
          </cell>
          <cell r="L15" t="str">
            <v>DATA2</v>
          </cell>
          <cell r="M15" t="str">
            <v>DATA3</v>
          </cell>
          <cell r="N15" t="str">
            <v>DATA4</v>
          </cell>
          <cell r="O15" t="str">
            <v>DATA5</v>
          </cell>
          <cell r="P15" t="str">
            <v>DATA6</v>
          </cell>
          <cell r="Q15" t="str">
            <v>DATA7</v>
          </cell>
          <cell r="R15" t="str">
            <v>DATA8</v>
          </cell>
          <cell r="S15" t="str">
            <v>DATA9</v>
          </cell>
          <cell r="T15" t="str">
            <v>DATA10</v>
          </cell>
        </row>
      </sheetData>
      <sheetData sheetId="8">
        <row r="6">
          <cell r="M6" t="str">
            <v>3) Paste data here, starting with these cells, blocking variable in first column</v>
          </cell>
        </row>
        <row r="8">
          <cell r="O8" t="str">
            <v>&lt;--- 4) Click Run</v>
          </cell>
        </row>
        <row r="15">
          <cell r="K15" t="str">
            <v>BLOCK</v>
          </cell>
          <cell r="L15" t="str">
            <v>DATA2</v>
          </cell>
          <cell r="M15" t="str">
            <v>DATA3</v>
          </cell>
          <cell r="N15" t="str">
            <v>DATA4</v>
          </cell>
          <cell r="O15" t="str">
            <v>DATA5</v>
          </cell>
          <cell r="P15" t="str">
            <v>DATA6</v>
          </cell>
          <cell r="Q15" t="str">
            <v>DATA7</v>
          </cell>
          <cell r="R15" t="str">
            <v>DATA8</v>
          </cell>
          <cell r="S15" t="str">
            <v>DATA9</v>
          </cell>
          <cell r="T15" t="str">
            <v>DATA10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McNumber"/>
      <sheetName val="SWPWHMc"/>
      <sheetName val="Report"/>
      <sheetName val="TestWP"/>
      <sheetName val="Gauge Study"/>
      <sheetName val="Gauge_Study"/>
      <sheetName val="Gauge_Study1"/>
      <sheetName val="Gauge_Study2"/>
      <sheetName val="Gauge_Study3"/>
    </sheetNames>
    <sheetDataSet>
      <sheetData sheetId="0"/>
      <sheetData sheetId="1"/>
      <sheetData sheetId="2">
        <row r="16">
          <cell r="C16">
            <v>0.184</v>
          </cell>
        </row>
        <row r="17">
          <cell r="C17">
            <v>0.185</v>
          </cell>
        </row>
        <row r="18">
          <cell r="C18">
            <v>0.18099999999999999</v>
          </cell>
        </row>
        <row r="19">
          <cell r="C19">
            <v>0.189</v>
          </cell>
        </row>
        <row r="20">
          <cell r="C20">
            <v>0.182</v>
          </cell>
        </row>
        <row r="21">
          <cell r="C21">
            <v>0.185</v>
          </cell>
        </row>
        <row r="22">
          <cell r="C22">
            <v>0.183</v>
          </cell>
        </row>
        <row r="23">
          <cell r="C23">
            <v>0.182</v>
          </cell>
        </row>
        <row r="24">
          <cell r="C24">
            <v>0.185</v>
          </cell>
        </row>
        <row r="25">
          <cell r="C25">
            <v>0.185</v>
          </cell>
        </row>
        <row r="26">
          <cell r="C26">
            <v>0.187</v>
          </cell>
        </row>
        <row r="27">
          <cell r="C27">
            <v>0.183</v>
          </cell>
        </row>
        <row r="28">
          <cell r="C28">
            <v>0.186</v>
          </cell>
        </row>
        <row r="29">
          <cell r="C29">
            <v>0.188</v>
          </cell>
        </row>
        <row r="30">
          <cell r="C30">
            <v>0.186</v>
          </cell>
        </row>
        <row r="31">
          <cell r="C31">
            <v>0.192</v>
          </cell>
        </row>
        <row r="32">
          <cell r="C32">
            <v>0.18099999999999999</v>
          </cell>
        </row>
        <row r="33">
          <cell r="C33">
            <v>0.18</v>
          </cell>
        </row>
        <row r="34">
          <cell r="C34">
            <v>0.184</v>
          </cell>
        </row>
        <row r="35">
          <cell r="C35">
            <v>0.188</v>
          </cell>
        </row>
        <row r="36">
          <cell r="C36">
            <v>0.187</v>
          </cell>
        </row>
        <row r="37">
          <cell r="C37">
            <v>0.186</v>
          </cell>
        </row>
        <row r="38">
          <cell r="C38">
            <v>0.185</v>
          </cell>
        </row>
        <row r="39">
          <cell r="C39">
            <v>0.185</v>
          </cell>
        </row>
        <row r="40">
          <cell r="C40">
            <v>0.182</v>
          </cell>
        </row>
      </sheetData>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ier Strategy Summary (2)"/>
      <sheetName val="Sheet1"/>
      <sheetName val="WHMcNumber"/>
      <sheetName val="SWPWHMc"/>
      <sheetName val="77156253WP"/>
      <sheetName val="77156253"/>
      <sheetName val="Sheet3"/>
      <sheetName val="Sheet2"/>
      <sheetName val="Sheet5"/>
      <sheetName val="Test (2)"/>
      <sheetName val="Supplier_Strategy_Summary_(2)"/>
      <sheetName val="Test_(2)"/>
      <sheetName val="Supplier_Strategy_Summary_(2)1"/>
      <sheetName val="Test_(2)1"/>
      <sheetName val="Supplier_Strategy_Summary_(2)2"/>
      <sheetName val="Test_(2)2"/>
      <sheetName val="Supplier_Strategy_Summary_(2)3"/>
      <sheetName val="Test_(2)3"/>
    </sheetNames>
    <sheetDataSet>
      <sheetData sheetId="0"/>
      <sheetData sheetId="1">
        <row r="10">
          <cell r="E10">
            <v>11.0075</v>
          </cell>
        </row>
        <row r="11">
          <cell r="E11">
            <v>11.0075</v>
          </cell>
        </row>
        <row r="12">
          <cell r="E12">
            <v>11.0075</v>
          </cell>
        </row>
        <row r="13">
          <cell r="E13">
            <v>11.0075</v>
          </cell>
        </row>
        <row r="14">
          <cell r="E14">
            <v>11.006</v>
          </cell>
        </row>
        <row r="15">
          <cell r="E15">
            <v>11.0075</v>
          </cell>
        </row>
        <row r="16">
          <cell r="E16">
            <v>11.0075</v>
          </cell>
        </row>
        <row r="17">
          <cell r="E17">
            <v>11.0075</v>
          </cell>
        </row>
        <row r="18">
          <cell r="E18">
            <v>11.0075</v>
          </cell>
        </row>
        <row r="19">
          <cell r="E19">
            <v>11.0075</v>
          </cell>
        </row>
        <row r="20">
          <cell r="E20">
            <v>11.0075</v>
          </cell>
        </row>
        <row r="21">
          <cell r="E21">
            <v>11.006</v>
          </cell>
        </row>
        <row r="22">
          <cell r="E22">
            <v>11.006</v>
          </cell>
        </row>
        <row r="23">
          <cell r="E23">
            <v>11.006</v>
          </cell>
        </row>
        <row r="24">
          <cell r="E24">
            <v>11.006</v>
          </cell>
        </row>
        <row r="25">
          <cell r="E25">
            <v>11.0075</v>
          </cell>
        </row>
        <row r="26">
          <cell r="E26">
            <v>11.0075</v>
          </cell>
        </row>
        <row r="27">
          <cell r="E27">
            <v>11.0075</v>
          </cell>
        </row>
        <row r="28">
          <cell r="E28">
            <v>11.0075</v>
          </cell>
        </row>
        <row r="29">
          <cell r="E29">
            <v>11.0075</v>
          </cell>
        </row>
        <row r="30">
          <cell r="E30">
            <v>11.006</v>
          </cell>
        </row>
        <row r="31">
          <cell r="E31">
            <v>11.006</v>
          </cell>
        </row>
        <row r="32">
          <cell r="E32">
            <v>11.006</v>
          </cell>
        </row>
        <row r="33">
          <cell r="E33">
            <v>11.006</v>
          </cell>
        </row>
        <row r="34">
          <cell r="E34">
            <v>11.0075</v>
          </cell>
        </row>
        <row r="35">
          <cell r="E35">
            <v>11.0075</v>
          </cell>
        </row>
        <row r="36">
          <cell r="E36">
            <v>11.0075</v>
          </cell>
        </row>
        <row r="37">
          <cell r="E37">
            <v>11.0075</v>
          </cell>
        </row>
        <row r="38">
          <cell r="E38">
            <v>11.0075</v>
          </cell>
        </row>
        <row r="39">
          <cell r="E39">
            <v>11.009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d_new"/>
    </sheetNames>
    <definedNames>
      <definedName name="C_xRange"/>
    </defined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mp;R Study"/>
      <sheetName val="d2 table"/>
      <sheetName val="GR&amp;R_Study"/>
      <sheetName val="d2_table"/>
      <sheetName val="GR&amp;R_Study1"/>
      <sheetName val="d2_table1"/>
      <sheetName val="GR&amp;R_Study2"/>
      <sheetName val="d2_table2"/>
      <sheetName val="GR&amp;R_Study3"/>
      <sheetName val="d2_table3"/>
    </sheetNames>
    <sheetDataSet>
      <sheetData sheetId="0" refreshError="1"/>
      <sheetData sheetId="1" refreshError="1">
        <row r="7">
          <cell r="D7">
            <v>1.4139999999999999</v>
          </cell>
          <cell r="E7">
            <v>1.9119999999999999</v>
          </cell>
          <cell r="F7">
            <v>2.2389999999999999</v>
          </cell>
          <cell r="G7">
            <v>2.4809999999999999</v>
          </cell>
          <cell r="H7">
            <v>2.673</v>
          </cell>
          <cell r="I7">
            <v>2.83</v>
          </cell>
          <cell r="J7">
            <v>2.9630000000000001</v>
          </cell>
          <cell r="K7">
            <v>3.0779999999999998</v>
          </cell>
          <cell r="L7">
            <v>3.1789999999999998</v>
          </cell>
          <cell r="M7">
            <v>3.2690000000000001</v>
          </cell>
          <cell r="N7">
            <v>3.35</v>
          </cell>
          <cell r="O7">
            <v>3.4239999999999999</v>
          </cell>
          <cell r="P7">
            <v>3.4910000000000001</v>
          </cell>
          <cell r="Q7">
            <v>3.5529999999999999</v>
          </cell>
        </row>
        <row r="8">
          <cell r="D8">
            <v>1.2789999999999999</v>
          </cell>
          <cell r="E8">
            <v>1.8049999999999999</v>
          </cell>
          <cell r="F8">
            <v>2.1509999999999998</v>
          </cell>
          <cell r="G8">
            <v>2.4049999999999998</v>
          </cell>
          <cell r="H8">
            <v>2.6040000000000001</v>
          </cell>
          <cell r="I8">
            <v>2.7679999999999998</v>
          </cell>
          <cell r="J8">
            <v>2.9060000000000001</v>
          </cell>
          <cell r="K8">
            <v>3.0249999999999999</v>
          </cell>
          <cell r="L8">
            <v>3.129</v>
          </cell>
          <cell r="M8">
            <v>3.2210000000000001</v>
          </cell>
          <cell r="N8">
            <v>3.3050000000000002</v>
          </cell>
          <cell r="O8">
            <v>3.38</v>
          </cell>
          <cell r="P8">
            <v>3.4489999999999998</v>
          </cell>
          <cell r="Q8">
            <v>3.5129999999999999</v>
          </cell>
        </row>
        <row r="9">
          <cell r="D9">
            <v>1.2310000000000001</v>
          </cell>
          <cell r="E9">
            <v>1.7689999999999999</v>
          </cell>
          <cell r="F9">
            <v>2.12</v>
          </cell>
          <cell r="G9">
            <v>2.379</v>
          </cell>
          <cell r="H9">
            <v>2.581</v>
          </cell>
          <cell r="I9">
            <v>2.7469999999999999</v>
          </cell>
          <cell r="J9">
            <v>2.8860000000000001</v>
          </cell>
          <cell r="K9">
            <v>3.0059999999999998</v>
          </cell>
          <cell r="L9">
            <v>3.1120000000000001</v>
          </cell>
          <cell r="M9">
            <v>3.2050000000000001</v>
          </cell>
          <cell r="N9">
            <v>3.2890000000000001</v>
          </cell>
          <cell r="O9">
            <v>3.3660000000000001</v>
          </cell>
          <cell r="P9">
            <v>3.4350000000000001</v>
          </cell>
          <cell r="Q9">
            <v>3.4990000000000001</v>
          </cell>
        </row>
        <row r="10">
          <cell r="D10">
            <v>1.206</v>
          </cell>
          <cell r="E10">
            <v>1.75</v>
          </cell>
          <cell r="F10">
            <v>2.105</v>
          </cell>
          <cell r="G10">
            <v>2.3660000000000001</v>
          </cell>
          <cell r="H10">
            <v>2.57</v>
          </cell>
          <cell r="I10">
            <v>2.7360000000000002</v>
          </cell>
          <cell r="J10">
            <v>2.8769999999999998</v>
          </cell>
          <cell r="K10">
            <v>2.9969999999999999</v>
          </cell>
          <cell r="L10">
            <v>3.1030000000000002</v>
          </cell>
          <cell r="M10">
            <v>3.1970000000000001</v>
          </cell>
          <cell r="N10">
            <v>3.282</v>
          </cell>
          <cell r="O10">
            <v>3.3580000000000001</v>
          </cell>
          <cell r="P10">
            <v>3.4279999999999999</v>
          </cell>
          <cell r="Q10">
            <v>3.492</v>
          </cell>
        </row>
        <row r="11">
          <cell r="D11">
            <v>1.1910000000000001</v>
          </cell>
          <cell r="E11">
            <v>1.7390000000000001</v>
          </cell>
          <cell r="F11">
            <v>2.0960000000000001</v>
          </cell>
          <cell r="G11">
            <v>2.3580000000000001</v>
          </cell>
          <cell r="H11">
            <v>2.5630000000000002</v>
          </cell>
          <cell r="I11">
            <v>2.73</v>
          </cell>
          <cell r="J11">
            <v>2.871</v>
          </cell>
          <cell r="K11">
            <v>2.992</v>
          </cell>
          <cell r="L11">
            <v>3.0979999999999999</v>
          </cell>
          <cell r="M11">
            <v>3.1920000000000002</v>
          </cell>
          <cell r="N11">
            <v>3.2770000000000001</v>
          </cell>
          <cell r="O11">
            <v>3.3540000000000001</v>
          </cell>
          <cell r="P11">
            <v>3.4239999999999999</v>
          </cell>
          <cell r="Q11">
            <v>3.488</v>
          </cell>
        </row>
        <row r="12">
          <cell r="D12">
            <v>1.181</v>
          </cell>
          <cell r="E12">
            <v>1.7310000000000001</v>
          </cell>
          <cell r="F12">
            <v>2.09</v>
          </cell>
          <cell r="G12">
            <v>2.3530000000000002</v>
          </cell>
          <cell r="H12">
            <v>2.5579999999999998</v>
          </cell>
          <cell r="I12">
            <v>2.726</v>
          </cell>
          <cell r="J12">
            <v>2.867</v>
          </cell>
          <cell r="K12">
            <v>2.988</v>
          </cell>
          <cell r="L12">
            <v>3.0950000000000002</v>
          </cell>
          <cell r="M12">
            <v>3.1890000000000001</v>
          </cell>
          <cell r="N12">
            <v>3.274</v>
          </cell>
          <cell r="O12">
            <v>3.351</v>
          </cell>
          <cell r="P12">
            <v>3.4209999999999998</v>
          </cell>
          <cell r="Q12">
            <v>3.4860000000000002</v>
          </cell>
        </row>
        <row r="13">
          <cell r="D13">
            <v>1.173</v>
          </cell>
          <cell r="E13">
            <v>1.726</v>
          </cell>
          <cell r="F13">
            <v>2.085</v>
          </cell>
          <cell r="G13">
            <v>2.3490000000000002</v>
          </cell>
          <cell r="H13">
            <v>2.5550000000000002</v>
          </cell>
          <cell r="I13">
            <v>2.7229999999999999</v>
          </cell>
          <cell r="J13">
            <v>2.8639999999999999</v>
          </cell>
          <cell r="K13">
            <v>2.9860000000000002</v>
          </cell>
          <cell r="L13">
            <v>3.0920000000000001</v>
          </cell>
          <cell r="M13">
            <v>3.1869999999999998</v>
          </cell>
          <cell r="N13">
            <v>3.2719999999999998</v>
          </cell>
          <cell r="O13">
            <v>3.3490000000000002</v>
          </cell>
          <cell r="P13">
            <v>3.419</v>
          </cell>
          <cell r="Q13">
            <v>3.484</v>
          </cell>
        </row>
        <row r="14">
          <cell r="D14">
            <v>1.1679999999999999</v>
          </cell>
          <cell r="E14">
            <v>1.7210000000000001</v>
          </cell>
          <cell r="F14">
            <v>2.0819999999999999</v>
          </cell>
          <cell r="G14">
            <v>2.3460000000000001</v>
          </cell>
          <cell r="H14">
            <v>2.552</v>
          </cell>
          <cell r="I14">
            <v>2.72</v>
          </cell>
          <cell r="J14">
            <v>2.8620000000000001</v>
          </cell>
          <cell r="K14">
            <v>2.984</v>
          </cell>
          <cell r="L14">
            <v>3.09</v>
          </cell>
          <cell r="M14">
            <v>3.1850000000000001</v>
          </cell>
          <cell r="N14">
            <v>3.27</v>
          </cell>
          <cell r="O14">
            <v>3.347</v>
          </cell>
          <cell r="P14">
            <v>3.4169999999999998</v>
          </cell>
          <cell r="Q14">
            <v>3.4820000000000002</v>
          </cell>
        </row>
        <row r="15">
          <cell r="D15">
            <v>1.1639999999999999</v>
          </cell>
          <cell r="E15">
            <v>1.718</v>
          </cell>
          <cell r="F15">
            <v>2.08</v>
          </cell>
          <cell r="G15">
            <v>2.3439999999999999</v>
          </cell>
          <cell r="H15">
            <v>2.5499999999999998</v>
          </cell>
          <cell r="I15">
            <v>2.7189999999999999</v>
          </cell>
          <cell r="J15">
            <v>2.86</v>
          </cell>
          <cell r="K15">
            <v>2.9820000000000002</v>
          </cell>
          <cell r="L15">
            <v>3.089</v>
          </cell>
          <cell r="M15">
            <v>3.1840000000000002</v>
          </cell>
          <cell r="N15">
            <v>3.2690000000000001</v>
          </cell>
          <cell r="O15">
            <v>3.3460000000000001</v>
          </cell>
          <cell r="P15">
            <v>3.4159999999999999</v>
          </cell>
          <cell r="Q15">
            <v>3.4809999999999999</v>
          </cell>
        </row>
        <row r="16">
          <cell r="D16">
            <v>1.1599999999999999</v>
          </cell>
          <cell r="E16">
            <v>1.716</v>
          </cell>
          <cell r="F16">
            <v>2.077</v>
          </cell>
          <cell r="G16">
            <v>2.3420000000000001</v>
          </cell>
          <cell r="H16">
            <v>2.5489999999999999</v>
          </cell>
          <cell r="I16">
            <v>2.7170000000000001</v>
          </cell>
          <cell r="J16">
            <v>2.859</v>
          </cell>
          <cell r="K16">
            <v>2.9809999999999999</v>
          </cell>
          <cell r="L16">
            <v>3.0880000000000001</v>
          </cell>
          <cell r="M16">
            <v>3.1829999999999998</v>
          </cell>
          <cell r="N16">
            <v>3.2679999999999998</v>
          </cell>
          <cell r="O16">
            <v>3.3450000000000002</v>
          </cell>
          <cell r="P16">
            <v>3.415</v>
          </cell>
          <cell r="Q16">
            <v>3.48</v>
          </cell>
        </row>
        <row r="17">
          <cell r="D17">
            <v>1.157</v>
          </cell>
          <cell r="E17">
            <v>1.714</v>
          </cell>
          <cell r="F17">
            <v>2.0760000000000001</v>
          </cell>
          <cell r="G17">
            <v>2.34</v>
          </cell>
          <cell r="H17">
            <v>2.5470000000000002</v>
          </cell>
          <cell r="I17">
            <v>2.7160000000000002</v>
          </cell>
          <cell r="J17">
            <v>2.8580000000000001</v>
          </cell>
          <cell r="K17">
            <v>2.98</v>
          </cell>
          <cell r="L17">
            <v>3.0870000000000002</v>
          </cell>
          <cell r="M17">
            <v>3.1819999999999999</v>
          </cell>
          <cell r="N17">
            <v>3.2669999999999999</v>
          </cell>
          <cell r="O17">
            <v>3.3439999999999999</v>
          </cell>
          <cell r="P17">
            <v>3.415</v>
          </cell>
          <cell r="Q17">
            <v>3.4790000000000001</v>
          </cell>
        </row>
        <row r="18">
          <cell r="D18">
            <v>1.155</v>
          </cell>
          <cell r="E18">
            <v>1.712</v>
          </cell>
          <cell r="F18">
            <v>2.0739999999999998</v>
          </cell>
          <cell r="G18">
            <v>2.3439000000000001</v>
          </cell>
          <cell r="H18">
            <v>2.5459999999999998</v>
          </cell>
          <cell r="I18">
            <v>2.7149999999999999</v>
          </cell>
          <cell r="J18">
            <v>2.8570000000000002</v>
          </cell>
          <cell r="K18">
            <v>2.9790000000000001</v>
          </cell>
          <cell r="L18">
            <v>3.0859999999999999</v>
          </cell>
          <cell r="M18">
            <v>3.181</v>
          </cell>
          <cell r="N18">
            <v>3.266</v>
          </cell>
          <cell r="O18">
            <v>3.343</v>
          </cell>
          <cell r="P18">
            <v>3.4140000000000001</v>
          </cell>
          <cell r="Q18">
            <v>3.4790000000000001</v>
          </cell>
        </row>
        <row r="19">
          <cell r="D19">
            <v>1.153</v>
          </cell>
          <cell r="E19">
            <v>1.71</v>
          </cell>
          <cell r="F19">
            <v>2.073</v>
          </cell>
          <cell r="G19">
            <v>2.3380000000000001</v>
          </cell>
          <cell r="H19">
            <v>2.5449999999999999</v>
          </cell>
          <cell r="I19">
            <v>2.714</v>
          </cell>
          <cell r="J19">
            <v>2.8559999999999999</v>
          </cell>
          <cell r="K19">
            <v>2.9780000000000002</v>
          </cell>
          <cell r="L19">
            <v>3.085</v>
          </cell>
          <cell r="M19">
            <v>3.18</v>
          </cell>
          <cell r="N19">
            <v>3.266</v>
          </cell>
          <cell r="O19">
            <v>3.343</v>
          </cell>
          <cell r="P19">
            <v>3.4129999999999998</v>
          </cell>
          <cell r="Q19">
            <v>3.4780000000000002</v>
          </cell>
        </row>
        <row r="20">
          <cell r="D20">
            <v>1.151</v>
          </cell>
          <cell r="E20">
            <v>1.7090000000000001</v>
          </cell>
          <cell r="F20">
            <v>2.0720000000000001</v>
          </cell>
          <cell r="G20">
            <v>2.3370000000000002</v>
          </cell>
          <cell r="H20">
            <v>2.5449999999999999</v>
          </cell>
          <cell r="I20">
            <v>2.714</v>
          </cell>
          <cell r="J20">
            <v>2.8559999999999999</v>
          </cell>
          <cell r="K20">
            <v>2.9780000000000002</v>
          </cell>
          <cell r="L20">
            <v>3.085</v>
          </cell>
          <cell r="M20">
            <v>3.18</v>
          </cell>
          <cell r="N20">
            <v>3.2650000000000001</v>
          </cell>
          <cell r="O20">
            <v>3.3420000000000001</v>
          </cell>
          <cell r="P20">
            <v>3.4129999999999998</v>
          </cell>
          <cell r="Q20">
            <v>3.4780000000000002</v>
          </cell>
        </row>
        <row r="21">
          <cell r="D21">
            <v>1.1499999999999999</v>
          </cell>
          <cell r="E21">
            <v>1.708</v>
          </cell>
          <cell r="F21">
            <v>2.0710000000000002</v>
          </cell>
          <cell r="G21">
            <v>2.3370000000000002</v>
          </cell>
          <cell r="H21">
            <v>2.544</v>
          </cell>
          <cell r="I21">
            <v>2.7130000000000001</v>
          </cell>
          <cell r="J21">
            <v>2.855</v>
          </cell>
          <cell r="K21">
            <v>2.9769999999999999</v>
          </cell>
          <cell r="L21">
            <v>3.0840000000000001</v>
          </cell>
          <cell r="M21">
            <v>3.1789999999999998</v>
          </cell>
          <cell r="N21">
            <v>3.2650000000000001</v>
          </cell>
          <cell r="O21">
            <v>3.3420000000000001</v>
          </cell>
          <cell r="P21">
            <v>3.4119999999999999</v>
          </cell>
          <cell r="Q21">
            <v>3.4769999999999999</v>
          </cell>
        </row>
        <row r="22">
          <cell r="D22">
            <v>1.1279999999999999</v>
          </cell>
          <cell r="E22">
            <v>1.6930000000000001</v>
          </cell>
          <cell r="F22">
            <v>2.0590000000000002</v>
          </cell>
          <cell r="G22">
            <v>2.3260000000000001</v>
          </cell>
          <cell r="H22">
            <v>2.5339999999999998</v>
          </cell>
          <cell r="I22">
            <v>2.7040000000000002</v>
          </cell>
          <cell r="J22">
            <v>2.847</v>
          </cell>
          <cell r="K22">
            <v>2.97</v>
          </cell>
          <cell r="L22">
            <v>3.0779999999999998</v>
          </cell>
          <cell r="M22">
            <v>3.173</v>
          </cell>
          <cell r="N22">
            <v>3.2589999999999999</v>
          </cell>
          <cell r="O22">
            <v>3.3359999999999999</v>
          </cell>
          <cell r="P22">
            <v>3.407</v>
          </cell>
          <cell r="Q22">
            <v>3.472</v>
          </cell>
        </row>
      </sheetData>
      <sheetData sheetId="2"/>
      <sheetData sheetId="3">
        <row r="7">
          <cell r="D7">
            <v>1.4139999999999999</v>
          </cell>
        </row>
      </sheetData>
      <sheetData sheetId="4"/>
      <sheetData sheetId="5">
        <row r="7">
          <cell r="D7">
            <v>1.4139999999999999</v>
          </cell>
        </row>
      </sheetData>
      <sheetData sheetId="6"/>
      <sheetData sheetId="7">
        <row r="7">
          <cell r="D7">
            <v>1.4139999999999999</v>
          </cell>
        </row>
      </sheetData>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1.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xml"/><Relationship Id="rId1" Type="http://schemas.openxmlformats.org/officeDocument/2006/relationships/printerSettings" Target="../printerSettings/printerSettings11.bin"/><Relationship Id="rId5" Type="http://schemas.openxmlformats.org/officeDocument/2006/relationships/ctrlProp" Target="../ctrlProps/ctrlProp15.xml"/><Relationship Id="rId4" Type="http://schemas.openxmlformats.org/officeDocument/2006/relationships/vmlDrawing" Target="../drawings/vmlDrawing14.v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9.xml"/><Relationship Id="rId13" Type="http://schemas.openxmlformats.org/officeDocument/2006/relationships/ctrlProp" Target="../ctrlProps/ctrlProp24.xml"/><Relationship Id="rId3" Type="http://schemas.openxmlformats.org/officeDocument/2006/relationships/vmlDrawing" Target="../drawings/vmlDrawing18.vml"/><Relationship Id="rId7" Type="http://schemas.openxmlformats.org/officeDocument/2006/relationships/ctrlProp" Target="../ctrlProps/ctrlProp18.xml"/><Relationship Id="rId12" Type="http://schemas.openxmlformats.org/officeDocument/2006/relationships/ctrlProp" Target="../ctrlProps/ctrlProp23.xml"/><Relationship Id="rId2" Type="http://schemas.openxmlformats.org/officeDocument/2006/relationships/drawing" Target="../drawings/drawing7.xml"/><Relationship Id="rId16" Type="http://schemas.openxmlformats.org/officeDocument/2006/relationships/ctrlProp" Target="../ctrlProps/ctrlProp27.xml"/><Relationship Id="rId1" Type="http://schemas.openxmlformats.org/officeDocument/2006/relationships/printerSettings" Target="../printerSettings/printerSettings15.bin"/><Relationship Id="rId6" Type="http://schemas.openxmlformats.org/officeDocument/2006/relationships/ctrlProp" Target="../ctrlProps/ctrlProp17.xml"/><Relationship Id="rId11" Type="http://schemas.openxmlformats.org/officeDocument/2006/relationships/ctrlProp" Target="../ctrlProps/ctrlProp22.xml"/><Relationship Id="rId5" Type="http://schemas.openxmlformats.org/officeDocument/2006/relationships/ctrlProp" Target="../ctrlProps/ctrlProp16.xml"/><Relationship Id="rId15" Type="http://schemas.openxmlformats.org/officeDocument/2006/relationships/ctrlProp" Target="../ctrlProps/ctrlProp26.xml"/><Relationship Id="rId10" Type="http://schemas.openxmlformats.org/officeDocument/2006/relationships/ctrlProp" Target="../ctrlProps/ctrlProp21.xml"/><Relationship Id="rId4" Type="http://schemas.openxmlformats.org/officeDocument/2006/relationships/vmlDrawing" Target="../drawings/vmlDrawing19.vml"/><Relationship Id="rId9" Type="http://schemas.openxmlformats.org/officeDocument/2006/relationships/ctrlProp" Target="../ctrlProps/ctrlProp20.xml"/><Relationship Id="rId14" Type="http://schemas.openxmlformats.org/officeDocument/2006/relationships/ctrlProp" Target="../ctrlProps/ctrlProp2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9.xml"/><Relationship Id="rId1" Type="http://schemas.openxmlformats.org/officeDocument/2006/relationships/printerSettings" Target="../printerSettings/printerSettings18.bin"/><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bin"/><Relationship Id="rId1" Type="http://schemas.openxmlformats.org/officeDocument/2006/relationships/hyperlink" Target="mailto:&#20379;&#24212;&#21830;&#24212;&#20801;&#35768;&#38556;&#30861;&#22312;&#20379;&#24212;&#21830;&#29616;&#22330;&#21644;&#29983;&#20135;&#26399;&#38388;&#26681;&#25454;&#35201;&#27714;&#30417;&#35270;&#36816;&#34892;@&#36153;&#29575;"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0.bin"/><Relationship Id="rId1" Type="http://schemas.openxmlformats.org/officeDocument/2006/relationships/hyperlink" Target="http://www.dmaictools.com/measure/grr" TargetMode="Externa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8.vml"/><Relationship Id="rId7"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0" Type="http://schemas.openxmlformats.org/officeDocument/2006/relationships/ctrlProp" Target="../ctrlProps/ctrlProp13.xml"/><Relationship Id="rId4" Type="http://schemas.openxmlformats.org/officeDocument/2006/relationships/vmlDrawing" Target="../drawings/vmlDrawing9.vml"/><Relationship Id="rId9" Type="http://schemas.openxmlformats.org/officeDocument/2006/relationships/ctrlProp" Target="../ctrlProps/ctrlProp1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K54"/>
  <sheetViews>
    <sheetView showGridLines="0" tabSelected="1" zoomScale="85" zoomScaleNormal="85" zoomScaleSheetLayoutView="85" zoomScalePageLayoutView="60" workbookViewId="0">
      <selection activeCell="BK10" sqref="BK10"/>
    </sheetView>
  </sheetViews>
  <sheetFormatPr defaultColWidth="2.6640625" defaultRowHeight="13.2"/>
  <cols>
    <col min="1" max="7" width="2.6640625" style="1"/>
    <col min="8" max="8" width="5" style="1" customWidth="1"/>
    <col min="9" max="15" width="2.6640625" style="1"/>
    <col min="16" max="48" width="2.6640625" style="1" customWidth="1"/>
    <col min="49" max="54" width="2.6640625" style="1"/>
    <col min="55" max="59" width="2.6640625" style="1" customWidth="1"/>
    <col min="60" max="60" width="2.6640625" style="1"/>
    <col min="61" max="61" width="5.44140625" style="1" hidden="1" customWidth="1"/>
    <col min="62" max="16384" width="2.6640625" style="1"/>
  </cols>
  <sheetData>
    <row r="1" spans="1:57" s="53" customFormat="1" ht="40.200000000000003" customHeight="1">
      <c r="A1" s="971"/>
      <c r="B1" s="971"/>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c r="AM1" s="971"/>
      <c r="AN1" s="971"/>
      <c r="AO1" s="971"/>
      <c r="AP1" s="971"/>
      <c r="AQ1" s="971"/>
      <c r="AR1" s="971"/>
      <c r="AS1" s="971"/>
      <c r="AT1" s="971"/>
      <c r="AU1" s="971"/>
      <c r="AV1" s="971"/>
      <c r="AW1" s="971"/>
      <c r="AX1" s="971"/>
      <c r="AY1" s="971"/>
      <c r="AZ1" s="971"/>
      <c r="BA1" s="971"/>
      <c r="BB1" s="971"/>
      <c r="BC1" s="971"/>
      <c r="BD1" s="971"/>
      <c r="BE1" s="971"/>
    </row>
    <row r="2" spans="1:57" s="53" customFormat="1" ht="6" customHeight="1">
      <c r="A2" s="300"/>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c r="BB2" s="300"/>
      <c r="BC2" s="300"/>
      <c r="BD2" s="300"/>
      <c r="BE2" s="300"/>
    </row>
    <row r="3" spans="1:57" s="53" customFormat="1" ht="88.2" customHeight="1" thickBot="1">
      <c r="A3" s="974" t="s">
        <v>0</v>
      </c>
      <c r="B3" s="974"/>
      <c r="C3" s="974"/>
      <c r="D3" s="974"/>
      <c r="E3" s="974"/>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4"/>
      <c r="AH3" s="974"/>
      <c r="AI3" s="974"/>
      <c r="AJ3" s="974"/>
      <c r="AK3" s="974"/>
      <c r="AL3" s="974"/>
      <c r="AM3" s="974"/>
      <c r="AN3" s="974"/>
      <c r="AO3" s="974"/>
      <c r="AP3" s="974"/>
      <c r="AQ3" s="974"/>
      <c r="AR3" s="974"/>
      <c r="AS3" s="974"/>
      <c r="AT3" s="974"/>
      <c r="AU3" s="974"/>
      <c r="AV3" s="974"/>
      <c r="AW3" s="974"/>
      <c r="AX3" s="974"/>
      <c r="AY3" s="974"/>
      <c r="AZ3" s="974"/>
      <c r="BA3" s="974"/>
      <c r="BB3" s="974"/>
      <c r="BC3" s="974"/>
      <c r="BD3" s="974"/>
      <c r="BE3" s="974"/>
    </row>
    <row r="4" spans="1:57" ht="19.2" customHeight="1">
      <c r="A4" s="977" t="s">
        <v>1</v>
      </c>
      <c r="B4" s="978"/>
      <c r="C4" s="978"/>
      <c r="D4" s="978"/>
      <c r="E4" s="978"/>
      <c r="F4" s="978"/>
      <c r="G4" s="978"/>
      <c r="H4" s="978"/>
      <c r="I4" s="978"/>
      <c r="J4" s="978"/>
      <c r="K4" s="978"/>
      <c r="L4" s="978"/>
      <c r="M4" s="978"/>
      <c r="N4" s="978"/>
      <c r="O4" s="978"/>
      <c r="P4" s="978"/>
      <c r="Q4" s="978"/>
      <c r="R4" s="978"/>
      <c r="S4" s="978"/>
      <c r="T4" s="978"/>
      <c r="U4" s="978"/>
      <c r="V4" s="978"/>
      <c r="W4" s="978"/>
      <c r="X4" s="978"/>
      <c r="Y4" s="978"/>
      <c r="Z4" s="978"/>
      <c r="AA4" s="978"/>
      <c r="AB4" s="978"/>
      <c r="AC4" s="978"/>
      <c r="AD4" s="978"/>
      <c r="AE4" s="978"/>
      <c r="AF4" s="978"/>
      <c r="AG4" s="978"/>
      <c r="AH4" s="978"/>
      <c r="AI4" s="978"/>
      <c r="AJ4" s="978"/>
      <c r="AK4" s="978"/>
      <c r="AL4" s="978"/>
      <c r="AM4" s="978"/>
      <c r="AN4" s="978"/>
      <c r="AO4" s="978"/>
      <c r="AP4" s="978"/>
      <c r="AQ4" s="978"/>
      <c r="AR4" s="978"/>
      <c r="AS4" s="978"/>
      <c r="AT4" s="978"/>
      <c r="AU4" s="978"/>
      <c r="AV4" s="978"/>
      <c r="AW4" s="978"/>
      <c r="AX4" s="978"/>
      <c r="AY4" s="978"/>
      <c r="AZ4" s="978"/>
      <c r="BA4" s="978"/>
      <c r="BB4" s="978"/>
      <c r="BC4" s="978"/>
      <c r="BD4" s="978"/>
      <c r="BE4" s="979"/>
    </row>
    <row r="5" spans="1:57" ht="13.95" customHeight="1" thickBot="1">
      <c r="A5" s="980"/>
      <c r="B5" s="981"/>
      <c r="C5" s="981"/>
      <c r="D5" s="981"/>
      <c r="E5" s="981"/>
      <c r="F5" s="981"/>
      <c r="G5" s="981"/>
      <c r="H5" s="981"/>
      <c r="I5" s="981"/>
      <c r="J5" s="981"/>
      <c r="K5" s="981"/>
      <c r="L5" s="981"/>
      <c r="M5" s="981"/>
      <c r="N5" s="981"/>
      <c r="O5" s="981"/>
      <c r="P5" s="981"/>
      <c r="Q5" s="981"/>
      <c r="R5" s="981"/>
      <c r="S5" s="981"/>
      <c r="T5" s="981"/>
      <c r="U5" s="981"/>
      <c r="V5" s="981"/>
      <c r="W5" s="981"/>
      <c r="X5" s="981"/>
      <c r="Y5" s="981"/>
      <c r="Z5" s="981"/>
      <c r="AA5" s="981"/>
      <c r="AB5" s="981"/>
      <c r="AC5" s="981"/>
      <c r="AD5" s="981"/>
      <c r="AE5" s="981"/>
      <c r="AF5" s="981"/>
      <c r="AG5" s="981"/>
      <c r="AH5" s="981"/>
      <c r="AI5" s="981"/>
      <c r="AJ5" s="981"/>
      <c r="AK5" s="981"/>
      <c r="AL5" s="981"/>
      <c r="AM5" s="981"/>
      <c r="AN5" s="981"/>
      <c r="AO5" s="981"/>
      <c r="AP5" s="981"/>
      <c r="AQ5" s="981"/>
      <c r="AR5" s="981"/>
      <c r="AS5" s="981"/>
      <c r="AT5" s="981"/>
      <c r="AU5" s="981"/>
      <c r="AV5" s="981"/>
      <c r="AW5" s="981"/>
      <c r="AX5" s="981"/>
      <c r="AY5" s="981"/>
      <c r="AZ5" s="981"/>
      <c r="BA5" s="981"/>
      <c r="BB5" s="981"/>
      <c r="BC5" s="981"/>
      <c r="BD5" s="981"/>
      <c r="BE5" s="982"/>
    </row>
    <row r="6" spans="1:57" ht="7.5" customHeight="1" thickBot="1">
      <c r="A6" s="933"/>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4"/>
      <c r="AN6" s="934"/>
      <c r="AO6" s="934"/>
      <c r="AP6" s="934"/>
      <c r="AQ6" s="934"/>
      <c r="AR6" s="934"/>
      <c r="AS6" s="934"/>
      <c r="AT6" s="934"/>
      <c r="AU6" s="934"/>
      <c r="AV6" s="934"/>
      <c r="AW6" s="934"/>
      <c r="AX6" s="934"/>
      <c r="AY6" s="934"/>
      <c r="AZ6" s="934"/>
      <c r="BA6" s="934"/>
      <c r="BB6" s="934"/>
      <c r="BC6" s="934"/>
      <c r="BD6" s="934"/>
      <c r="BE6" s="935"/>
    </row>
    <row r="7" spans="1:57" ht="7.5" customHeight="1">
      <c r="A7" s="5"/>
      <c r="B7" s="6"/>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4"/>
    </row>
    <row r="8" spans="1:57" ht="34.950000000000003" customHeight="1">
      <c r="A8" s="938" t="s">
        <v>2</v>
      </c>
      <c r="B8" s="939"/>
      <c r="C8" s="939"/>
      <c r="D8" s="939"/>
      <c r="E8" s="939"/>
      <c r="F8" s="939"/>
      <c r="G8" s="939"/>
      <c r="H8" s="940"/>
      <c r="I8" s="926"/>
      <c r="J8" s="926"/>
      <c r="K8" s="926"/>
      <c r="L8" s="926"/>
      <c r="M8" s="926"/>
      <c r="N8" s="926"/>
      <c r="O8" s="926"/>
      <c r="P8" s="926"/>
      <c r="Q8" s="926"/>
      <c r="R8" s="926"/>
      <c r="S8" s="926"/>
      <c r="T8" s="926"/>
      <c r="U8" s="926"/>
      <c r="V8" s="926"/>
      <c r="W8" s="926"/>
      <c r="X8" s="926"/>
      <c r="Y8" s="926"/>
      <c r="Z8" s="972" t="s">
        <v>3</v>
      </c>
      <c r="AA8" s="939"/>
      <c r="AB8" s="939"/>
      <c r="AC8" s="939"/>
      <c r="AD8" s="939"/>
      <c r="AE8" s="939"/>
      <c r="AF8" s="939"/>
      <c r="AG8" s="939"/>
      <c r="AH8" s="939"/>
      <c r="AI8" s="939"/>
      <c r="AJ8" s="939"/>
      <c r="AK8" s="939"/>
      <c r="AL8" s="939"/>
      <c r="AM8" s="939"/>
      <c r="AN8" s="939"/>
      <c r="AO8" s="930"/>
      <c r="AP8" s="931"/>
      <c r="AQ8" s="931"/>
      <c r="AR8" s="931"/>
      <c r="AS8" s="931"/>
      <c r="AT8" s="931"/>
      <c r="AU8" s="931"/>
      <c r="AV8" s="931"/>
      <c r="AW8" s="931"/>
      <c r="AX8" s="931"/>
      <c r="AY8" s="931"/>
      <c r="AZ8" s="931"/>
      <c r="BA8" s="931"/>
      <c r="BB8" s="931"/>
      <c r="BC8" s="931"/>
      <c r="BD8" s="932"/>
      <c r="BE8" s="242"/>
    </row>
    <row r="9" spans="1:57" ht="34.950000000000003" customHeight="1">
      <c r="A9" s="938" t="s">
        <v>4</v>
      </c>
      <c r="B9" s="939"/>
      <c r="C9" s="939"/>
      <c r="D9" s="939"/>
      <c r="E9" s="939"/>
      <c r="F9" s="939"/>
      <c r="G9" s="939"/>
      <c r="H9" s="940"/>
      <c r="I9" s="926"/>
      <c r="J9" s="926"/>
      <c r="K9" s="926"/>
      <c r="L9" s="926"/>
      <c r="M9" s="926"/>
      <c r="N9" s="926"/>
      <c r="O9" s="926"/>
      <c r="P9" s="926"/>
      <c r="Q9" s="926"/>
      <c r="R9" s="926"/>
      <c r="S9" s="926"/>
      <c r="T9" s="926"/>
      <c r="U9" s="926"/>
      <c r="V9" s="926"/>
      <c r="W9" s="926"/>
      <c r="X9" s="926"/>
      <c r="Y9" s="926"/>
      <c r="Z9" s="290"/>
      <c r="AA9" s="941" t="s">
        <v>5</v>
      </c>
      <c r="AB9" s="939"/>
      <c r="AC9" s="939"/>
      <c r="AD9" s="939"/>
      <c r="AE9" s="939"/>
      <c r="AF9" s="939"/>
      <c r="AG9" s="939"/>
      <c r="AH9" s="939"/>
      <c r="AI9" s="939"/>
      <c r="AJ9" s="939"/>
      <c r="AK9" s="939"/>
      <c r="AL9" s="939"/>
      <c r="AM9" s="939"/>
      <c r="AN9" s="939"/>
      <c r="AO9" s="930"/>
      <c r="AP9" s="931"/>
      <c r="AQ9" s="931"/>
      <c r="AR9" s="931"/>
      <c r="AS9" s="931"/>
      <c r="AT9" s="931"/>
      <c r="AU9" s="931"/>
      <c r="AV9" s="931"/>
      <c r="AW9" s="931"/>
      <c r="AX9" s="931"/>
      <c r="AY9" s="931"/>
      <c r="AZ9" s="931"/>
      <c r="BA9" s="931"/>
      <c r="BB9" s="931"/>
      <c r="BC9" s="931"/>
      <c r="BD9" s="932"/>
      <c r="BE9" s="242"/>
    </row>
    <row r="10" spans="1:57" ht="34.950000000000003" customHeight="1">
      <c r="A10" s="938" t="s">
        <v>6</v>
      </c>
      <c r="B10" s="939"/>
      <c r="C10" s="939"/>
      <c r="D10" s="939"/>
      <c r="E10" s="939"/>
      <c r="F10" s="939"/>
      <c r="G10" s="939"/>
      <c r="H10" s="940"/>
      <c r="I10" s="930"/>
      <c r="J10" s="931"/>
      <c r="K10" s="931"/>
      <c r="L10" s="931"/>
      <c r="M10" s="931"/>
      <c r="N10" s="931"/>
      <c r="O10" s="931"/>
      <c r="P10" s="931"/>
      <c r="Q10" s="931"/>
      <c r="R10" s="931"/>
      <c r="S10" s="931"/>
      <c r="T10" s="931"/>
      <c r="U10" s="931"/>
      <c r="V10" s="931"/>
      <c r="W10" s="931"/>
      <c r="X10" s="931"/>
      <c r="Y10" s="932"/>
      <c r="Z10" s="290"/>
      <c r="AA10" s="941" t="s">
        <v>7</v>
      </c>
      <c r="AB10" s="939"/>
      <c r="AC10" s="939"/>
      <c r="AD10" s="939"/>
      <c r="AE10" s="939"/>
      <c r="AF10" s="939"/>
      <c r="AG10" s="939"/>
      <c r="AH10" s="939"/>
      <c r="AI10" s="939"/>
      <c r="AJ10" s="939"/>
      <c r="AK10" s="939"/>
      <c r="AL10" s="939"/>
      <c r="AM10" s="939"/>
      <c r="AN10" s="939"/>
      <c r="AO10" s="930"/>
      <c r="AP10" s="931"/>
      <c r="AQ10" s="931"/>
      <c r="AR10" s="931"/>
      <c r="AS10" s="931"/>
      <c r="AT10" s="931"/>
      <c r="AU10" s="931"/>
      <c r="AV10" s="931"/>
      <c r="AW10" s="931"/>
      <c r="AX10" s="931"/>
      <c r="AY10" s="931"/>
      <c r="AZ10" s="931"/>
      <c r="BA10" s="931"/>
      <c r="BB10" s="931"/>
      <c r="BC10" s="931"/>
      <c r="BD10" s="932"/>
      <c r="BE10" s="242"/>
    </row>
    <row r="11" spans="1:57" ht="34.950000000000003" customHeight="1">
      <c r="A11" s="975" t="s">
        <v>8</v>
      </c>
      <c r="B11" s="976"/>
      <c r="C11" s="976"/>
      <c r="D11" s="976"/>
      <c r="E11" s="976"/>
      <c r="F11" s="976"/>
      <c r="G11" s="976"/>
      <c r="H11" s="589" t="s">
        <v>9</v>
      </c>
      <c r="I11" s="926"/>
      <c r="J11" s="926"/>
      <c r="K11" s="926"/>
      <c r="L11" s="926"/>
      <c r="M11" s="926"/>
      <c r="N11" s="926"/>
      <c r="O11" s="926"/>
      <c r="P11" s="926"/>
      <c r="Q11" s="926"/>
      <c r="R11" s="926"/>
      <c r="S11" s="926"/>
      <c r="T11" s="926"/>
      <c r="U11" s="926"/>
      <c r="V11" s="926"/>
      <c r="W11" s="926"/>
      <c r="X11" s="926"/>
      <c r="Y11" s="926"/>
      <c r="Z11" s="290"/>
      <c r="AA11" s="941" t="s">
        <v>10</v>
      </c>
      <c r="AB11" s="939"/>
      <c r="AC11" s="939"/>
      <c r="AD11" s="939"/>
      <c r="AE11" s="939"/>
      <c r="AF11" s="939"/>
      <c r="AG11" s="939"/>
      <c r="AH11" s="939"/>
      <c r="AI11" s="939"/>
      <c r="AJ11" s="939"/>
      <c r="AK11" s="939"/>
      <c r="AL11" s="939"/>
      <c r="AM11" s="939"/>
      <c r="AN11" s="939"/>
      <c r="AO11" s="973"/>
      <c r="AP11" s="973"/>
      <c r="AQ11" s="973"/>
      <c r="AR11" s="973"/>
      <c r="AS11" s="973"/>
      <c r="AT11" s="973"/>
      <c r="AU11" s="973"/>
      <c r="AV11" s="973"/>
      <c r="AW11" s="973"/>
      <c r="AX11" s="973"/>
      <c r="AY11" s="973"/>
      <c r="AZ11" s="973"/>
      <c r="BA11" s="973"/>
      <c r="BB11" s="973"/>
      <c r="BC11" s="973"/>
      <c r="BD11" s="973"/>
      <c r="BE11" s="242"/>
    </row>
    <row r="12" spans="1:57" ht="34.950000000000003" customHeight="1">
      <c r="A12" s="938" t="s">
        <v>11</v>
      </c>
      <c r="B12" s="939"/>
      <c r="C12" s="939"/>
      <c r="D12" s="939"/>
      <c r="E12" s="939"/>
      <c r="F12" s="939"/>
      <c r="G12" s="939"/>
      <c r="H12" s="940"/>
      <c r="I12" s="926"/>
      <c r="J12" s="926"/>
      <c r="K12" s="926"/>
      <c r="L12" s="926"/>
      <c r="M12" s="926"/>
      <c r="N12" s="926"/>
      <c r="O12" s="926"/>
      <c r="P12" s="926"/>
      <c r="Q12" s="926"/>
      <c r="R12" s="926"/>
      <c r="S12" s="926"/>
      <c r="T12" s="926"/>
      <c r="U12" s="926"/>
      <c r="V12" s="926"/>
      <c r="W12" s="926"/>
      <c r="X12" s="926"/>
      <c r="Y12" s="926"/>
      <c r="Z12" s="290"/>
      <c r="AA12" s="941" t="s">
        <v>12</v>
      </c>
      <c r="AB12" s="939"/>
      <c r="AC12" s="939"/>
      <c r="AD12" s="939"/>
      <c r="AE12" s="939"/>
      <c r="AF12" s="939"/>
      <c r="AG12" s="939"/>
      <c r="AH12" s="939"/>
      <c r="AI12" s="939"/>
      <c r="AJ12" s="939"/>
      <c r="AK12" s="939"/>
      <c r="AL12" s="939"/>
      <c r="AM12" s="939"/>
      <c r="AN12" s="939"/>
      <c r="AO12" s="926"/>
      <c r="AP12" s="926"/>
      <c r="AQ12" s="926"/>
      <c r="AR12" s="926"/>
      <c r="AS12" s="926"/>
      <c r="AT12" s="926"/>
      <c r="AU12" s="926"/>
      <c r="AV12" s="926"/>
      <c r="AW12" s="926"/>
      <c r="AX12" s="926"/>
      <c r="AY12" s="926"/>
      <c r="AZ12" s="926"/>
      <c r="BA12" s="926"/>
      <c r="BB12" s="926"/>
      <c r="BC12" s="926"/>
      <c r="BD12" s="926"/>
      <c r="BE12" s="242"/>
    </row>
    <row r="13" spans="1:57" ht="7.5" customHeight="1" thickBot="1">
      <c r="A13" s="5"/>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242"/>
    </row>
    <row r="14" spans="1:57" ht="16.2" customHeight="1">
      <c r="A14" s="962" t="s">
        <v>13</v>
      </c>
      <c r="B14" s="963"/>
      <c r="C14" s="963"/>
      <c r="D14" s="963"/>
      <c r="E14" s="963"/>
      <c r="F14" s="963"/>
      <c r="G14" s="963"/>
      <c r="H14" s="964"/>
      <c r="I14" s="9"/>
      <c r="J14" s="942" t="s">
        <v>14</v>
      </c>
      <c r="K14" s="942"/>
      <c r="L14" s="942"/>
      <c r="M14" s="942"/>
      <c r="N14" s="942"/>
      <c r="O14" s="942"/>
      <c r="P14" s="942"/>
      <c r="Q14" s="946"/>
      <c r="R14" s="942" t="s">
        <v>15</v>
      </c>
      <c r="S14" s="944"/>
      <c r="T14" s="944"/>
      <c r="U14" s="944"/>
      <c r="V14" s="944"/>
      <c r="W14" s="944"/>
      <c r="X14" s="944"/>
      <c r="Y14" s="944"/>
      <c r="Z14" s="944"/>
      <c r="AA14" s="944"/>
      <c r="AB14" s="944"/>
      <c r="AC14" s="944"/>
      <c r="AD14" s="944"/>
      <c r="AE14" s="955"/>
      <c r="AF14" s="957" t="s">
        <v>16</v>
      </c>
      <c r="AG14" s="958"/>
      <c r="AH14" s="958"/>
      <c r="AI14" s="958"/>
      <c r="AJ14" s="958"/>
      <c r="AK14" s="958"/>
      <c r="AL14" s="958"/>
      <c r="AM14" s="958"/>
      <c r="AN14" s="958"/>
      <c r="AO14" s="958"/>
      <c r="AP14" s="958"/>
      <c r="AQ14" s="958"/>
      <c r="AR14" s="955"/>
      <c r="AS14" s="957" t="s">
        <v>17</v>
      </c>
      <c r="AT14" s="958"/>
      <c r="AU14" s="958"/>
      <c r="AV14" s="958"/>
      <c r="AW14" s="958"/>
      <c r="AX14" s="958"/>
      <c r="AY14" s="958"/>
      <c r="AZ14" s="958"/>
      <c r="BA14" s="958"/>
      <c r="BB14" s="958"/>
      <c r="BC14" s="958"/>
      <c r="BD14" s="958"/>
      <c r="BE14" s="960"/>
    </row>
    <row r="15" spans="1:57" ht="16.2" customHeight="1">
      <c r="A15" s="965"/>
      <c r="B15" s="966"/>
      <c r="C15" s="966"/>
      <c r="D15" s="966"/>
      <c r="E15" s="966"/>
      <c r="F15" s="966"/>
      <c r="G15" s="966"/>
      <c r="H15" s="967"/>
      <c r="I15" s="315"/>
      <c r="J15" s="943"/>
      <c r="K15" s="943"/>
      <c r="L15" s="943"/>
      <c r="M15" s="943"/>
      <c r="N15" s="943"/>
      <c r="O15" s="943"/>
      <c r="P15" s="943"/>
      <c r="Q15" s="947"/>
      <c r="R15" s="945"/>
      <c r="S15" s="945"/>
      <c r="T15" s="945"/>
      <c r="U15" s="945"/>
      <c r="V15" s="945"/>
      <c r="W15" s="945"/>
      <c r="X15" s="945"/>
      <c r="Y15" s="945"/>
      <c r="Z15" s="945"/>
      <c r="AA15" s="945"/>
      <c r="AB15" s="945"/>
      <c r="AC15" s="945"/>
      <c r="AD15" s="945"/>
      <c r="AE15" s="956"/>
      <c r="AF15" s="959"/>
      <c r="AG15" s="959"/>
      <c r="AH15" s="959"/>
      <c r="AI15" s="959"/>
      <c r="AJ15" s="959"/>
      <c r="AK15" s="959"/>
      <c r="AL15" s="959"/>
      <c r="AM15" s="959"/>
      <c r="AN15" s="959"/>
      <c r="AO15" s="959"/>
      <c r="AP15" s="959"/>
      <c r="AQ15" s="959"/>
      <c r="AR15" s="956"/>
      <c r="AS15" s="959"/>
      <c r="AT15" s="959"/>
      <c r="AU15" s="959"/>
      <c r="AV15" s="959"/>
      <c r="AW15" s="959"/>
      <c r="AX15" s="959"/>
      <c r="AY15" s="959"/>
      <c r="AZ15" s="959"/>
      <c r="BA15" s="959"/>
      <c r="BB15" s="959"/>
      <c r="BC15" s="959"/>
      <c r="BD15" s="959"/>
      <c r="BE15" s="961"/>
    </row>
    <row r="16" spans="1:57" ht="16.2" customHeight="1">
      <c r="A16" s="965"/>
      <c r="B16" s="966"/>
      <c r="C16" s="966"/>
      <c r="D16" s="966"/>
      <c r="E16" s="966"/>
      <c r="F16" s="966"/>
      <c r="G16" s="966"/>
      <c r="H16" s="967"/>
      <c r="I16" s="950"/>
      <c r="J16" s="948" t="s">
        <v>18</v>
      </c>
      <c r="K16" s="948"/>
      <c r="L16" s="948"/>
      <c r="M16" s="948"/>
      <c r="N16" s="948"/>
      <c r="O16" s="948"/>
      <c r="P16" s="948"/>
      <c r="Q16" s="948"/>
      <c r="R16" s="948"/>
      <c r="S16" s="948"/>
      <c r="T16" s="948"/>
      <c r="U16" s="948"/>
      <c r="V16" s="948"/>
      <c r="W16" s="876"/>
      <c r="X16" s="878" t="s">
        <v>19</v>
      </c>
      <c r="Y16" s="879"/>
      <c r="Z16" s="879"/>
      <c r="AA16" s="879"/>
      <c r="AB16" s="879"/>
      <c r="AC16" s="879"/>
      <c r="AD16" s="879"/>
      <c r="AE16" s="879"/>
      <c r="AF16" s="879"/>
      <c r="AG16" s="879"/>
      <c r="AH16" s="879"/>
      <c r="AI16" s="879"/>
      <c r="AJ16" s="879"/>
      <c r="AK16" s="879"/>
      <c r="AL16" s="876"/>
      <c r="AM16" s="878" t="s">
        <v>20</v>
      </c>
      <c r="AN16" s="879"/>
      <c r="AO16" s="879"/>
      <c r="AP16" s="879"/>
      <c r="AQ16" s="879"/>
      <c r="AR16" s="879"/>
      <c r="AS16" s="879"/>
      <c r="AT16" s="879"/>
      <c r="AU16" s="879"/>
      <c r="AV16" s="879"/>
      <c r="AW16" s="879"/>
      <c r="AX16" s="879"/>
      <c r="AY16" s="879"/>
      <c r="AZ16" s="879"/>
      <c r="BA16" s="879"/>
      <c r="BB16" s="879"/>
      <c r="BC16" s="879"/>
      <c r="BD16" s="879"/>
      <c r="BE16" s="880"/>
    </row>
    <row r="17" spans="1:63" ht="16.2" customHeight="1" thickBot="1">
      <c r="A17" s="968"/>
      <c r="B17" s="969"/>
      <c r="C17" s="969"/>
      <c r="D17" s="969"/>
      <c r="E17" s="969"/>
      <c r="F17" s="969"/>
      <c r="G17" s="969"/>
      <c r="H17" s="970"/>
      <c r="I17" s="951"/>
      <c r="J17" s="949"/>
      <c r="K17" s="949"/>
      <c r="L17" s="949"/>
      <c r="M17" s="949"/>
      <c r="N17" s="949"/>
      <c r="O17" s="949"/>
      <c r="P17" s="949"/>
      <c r="Q17" s="949"/>
      <c r="R17" s="949"/>
      <c r="S17" s="949"/>
      <c r="T17" s="949"/>
      <c r="U17" s="949"/>
      <c r="V17" s="949"/>
      <c r="W17" s="877"/>
      <c r="X17" s="881"/>
      <c r="Y17" s="881"/>
      <c r="Z17" s="881"/>
      <c r="AA17" s="881"/>
      <c r="AB17" s="881"/>
      <c r="AC17" s="881"/>
      <c r="AD17" s="881"/>
      <c r="AE17" s="881"/>
      <c r="AF17" s="881"/>
      <c r="AG17" s="881"/>
      <c r="AH17" s="881"/>
      <c r="AI17" s="881"/>
      <c r="AJ17" s="881"/>
      <c r="AK17" s="881"/>
      <c r="AL17" s="877"/>
      <c r="AM17" s="881"/>
      <c r="AN17" s="881"/>
      <c r="AO17" s="881"/>
      <c r="AP17" s="881"/>
      <c r="AQ17" s="881"/>
      <c r="AR17" s="881"/>
      <c r="AS17" s="881"/>
      <c r="AT17" s="881"/>
      <c r="AU17" s="881"/>
      <c r="AV17" s="881"/>
      <c r="AW17" s="881"/>
      <c r="AX17" s="881"/>
      <c r="AY17" s="881"/>
      <c r="AZ17" s="881"/>
      <c r="BA17" s="881"/>
      <c r="BB17" s="881"/>
      <c r="BC17" s="881"/>
      <c r="BD17" s="881"/>
      <c r="BE17" s="882"/>
    </row>
    <row r="18" spans="1:63" ht="19.95" customHeight="1">
      <c r="A18" s="13"/>
      <c r="C18" s="952" t="s">
        <v>21</v>
      </c>
      <c r="D18" s="953"/>
      <c r="E18" s="953"/>
      <c r="F18" s="953"/>
      <c r="G18" s="953"/>
      <c r="H18" s="953"/>
      <c r="I18" s="953"/>
      <c r="J18" s="953"/>
      <c r="K18" s="953"/>
      <c r="L18" s="953"/>
      <c r="M18" s="953"/>
      <c r="N18" s="953"/>
      <c r="O18" s="953"/>
      <c r="P18" s="953"/>
      <c r="Q18" s="953"/>
      <c r="R18" s="953"/>
      <c r="S18" s="953"/>
      <c r="T18" s="953"/>
      <c r="U18" s="953"/>
      <c r="V18" s="953"/>
      <c r="W18" s="953"/>
      <c r="X18" s="953"/>
      <c r="Y18" s="953"/>
      <c r="Z18" s="953"/>
      <c r="AA18" s="953"/>
      <c r="AB18" s="953"/>
      <c r="AC18" s="953"/>
      <c r="AD18" s="953"/>
      <c r="AE18" s="953"/>
      <c r="AF18" s="953"/>
      <c r="AG18" s="953"/>
      <c r="AH18" s="953"/>
      <c r="AI18" s="953"/>
      <c r="AJ18" s="953"/>
      <c r="AK18" s="953"/>
      <c r="AL18" s="953"/>
      <c r="AM18" s="953"/>
      <c r="AN18" s="953"/>
      <c r="AO18" s="953"/>
      <c r="AP18" s="953"/>
      <c r="AQ18" s="953"/>
      <c r="AR18" s="953"/>
      <c r="AS18" s="953"/>
      <c r="AT18" s="953"/>
      <c r="AU18" s="953"/>
      <c r="AV18" s="953"/>
      <c r="AW18" s="953"/>
      <c r="AX18" s="953"/>
      <c r="AY18" s="953"/>
      <c r="AZ18" s="953"/>
      <c r="BA18" s="953"/>
      <c r="BB18" s="953"/>
      <c r="BC18" s="953"/>
      <c r="BD18" s="953"/>
      <c r="BE18" s="15"/>
      <c r="BK18" s="16"/>
    </row>
    <row r="19" spans="1:63" ht="19.95" customHeight="1">
      <c r="A19" s="13"/>
      <c r="C19" s="954"/>
      <c r="D19" s="954"/>
      <c r="E19" s="954"/>
      <c r="F19" s="954"/>
      <c r="G19" s="954"/>
      <c r="H19" s="954"/>
      <c r="I19" s="954"/>
      <c r="J19" s="954"/>
      <c r="K19" s="954"/>
      <c r="L19" s="954"/>
      <c r="M19" s="954"/>
      <c r="N19" s="954"/>
      <c r="O19" s="954"/>
      <c r="P19" s="954"/>
      <c r="Q19" s="954"/>
      <c r="R19" s="954"/>
      <c r="S19" s="954"/>
      <c r="T19" s="954"/>
      <c r="U19" s="954"/>
      <c r="V19" s="954"/>
      <c r="W19" s="954"/>
      <c r="X19" s="954"/>
      <c r="Y19" s="954"/>
      <c r="Z19" s="954"/>
      <c r="AA19" s="954"/>
      <c r="AB19" s="954"/>
      <c r="AC19" s="954"/>
      <c r="AD19" s="954"/>
      <c r="AE19" s="954"/>
      <c r="AF19" s="954"/>
      <c r="AG19" s="954"/>
      <c r="AH19" s="954"/>
      <c r="AI19" s="954"/>
      <c r="AJ19" s="954"/>
      <c r="AK19" s="954"/>
      <c r="AL19" s="954"/>
      <c r="AM19" s="954"/>
      <c r="AN19" s="954"/>
      <c r="AO19" s="954"/>
      <c r="AP19" s="954"/>
      <c r="AQ19" s="954"/>
      <c r="AR19" s="954"/>
      <c r="AS19" s="954"/>
      <c r="AT19" s="954"/>
      <c r="AU19" s="954"/>
      <c r="AV19" s="954"/>
      <c r="AW19" s="954"/>
      <c r="AX19" s="954"/>
      <c r="AY19" s="954"/>
      <c r="AZ19" s="954"/>
      <c r="BA19" s="954"/>
      <c r="BB19" s="954"/>
      <c r="BC19" s="954"/>
      <c r="BD19" s="954"/>
      <c r="BE19" s="15"/>
    </row>
    <row r="20" spans="1:63" ht="27.75" customHeight="1">
      <c r="A20" s="13"/>
      <c r="C20" s="937" t="s">
        <v>22</v>
      </c>
      <c r="D20" s="937"/>
      <c r="E20" s="936" t="s">
        <v>23</v>
      </c>
      <c r="F20" s="937"/>
      <c r="G20" s="937"/>
      <c r="H20" s="937"/>
      <c r="I20" s="937"/>
      <c r="J20" s="937"/>
      <c r="K20" s="937"/>
      <c r="L20" s="937"/>
      <c r="M20" s="937"/>
      <c r="N20" s="937"/>
      <c r="O20" s="937"/>
      <c r="P20" s="892" t="s">
        <v>24</v>
      </c>
      <c r="Q20" s="928"/>
      <c r="R20" s="928"/>
      <c r="S20" s="928"/>
      <c r="T20" s="929"/>
      <c r="U20" s="892" t="s">
        <v>25</v>
      </c>
      <c r="V20" s="893"/>
      <c r="W20" s="893"/>
      <c r="X20" s="893"/>
      <c r="Y20" s="927"/>
      <c r="Z20" s="892" t="s">
        <v>26</v>
      </c>
      <c r="AA20" s="893"/>
      <c r="AB20" s="893"/>
      <c r="AC20" s="893"/>
      <c r="AD20" s="893"/>
      <c r="AE20" s="893"/>
      <c r="AF20" s="893"/>
      <c r="AG20" s="893"/>
      <c r="AH20" s="893"/>
      <c r="AI20" s="893"/>
      <c r="AJ20" s="893"/>
      <c r="AK20" s="893"/>
      <c r="AL20" s="893"/>
      <c r="AM20" s="893"/>
      <c r="AN20" s="893"/>
      <c r="AO20" s="893"/>
      <c r="AP20" s="893"/>
      <c r="AQ20" s="893"/>
      <c r="AR20" s="893"/>
      <c r="AS20" s="893"/>
      <c r="AT20" s="893"/>
      <c r="AU20" s="894" t="s">
        <v>27</v>
      </c>
      <c r="AV20" s="895"/>
      <c r="AW20" s="895"/>
      <c r="AX20" s="895"/>
      <c r="AY20" s="895"/>
      <c r="AZ20" s="895"/>
      <c r="BA20" s="895"/>
      <c r="BB20" s="895"/>
      <c r="BC20" s="895"/>
      <c r="BD20" s="895"/>
      <c r="BE20" s="15"/>
      <c r="BI20" s="1" t="s">
        <v>28</v>
      </c>
    </row>
    <row r="21" spans="1:63" ht="34.950000000000003" customHeight="1">
      <c r="A21" s="13"/>
      <c r="C21" s="888">
        <v>1</v>
      </c>
      <c r="D21" s="888"/>
      <c r="E21" s="883" t="s">
        <v>29</v>
      </c>
      <c r="F21" s="884"/>
      <c r="G21" s="884"/>
      <c r="H21" s="884"/>
      <c r="I21" s="884"/>
      <c r="J21" s="884"/>
      <c r="K21" s="884"/>
      <c r="L21" s="884"/>
      <c r="M21" s="884"/>
      <c r="N21" s="884"/>
      <c r="O21" s="884"/>
      <c r="P21" s="885"/>
      <c r="Q21" s="886"/>
      <c r="R21" s="886"/>
      <c r="S21" s="886"/>
      <c r="T21" s="887"/>
      <c r="U21" s="885"/>
      <c r="V21" s="886"/>
      <c r="W21" s="886"/>
      <c r="X21" s="886"/>
      <c r="Y21" s="887"/>
      <c r="Z21" s="900"/>
      <c r="AA21" s="901"/>
      <c r="AB21" s="901"/>
      <c r="AC21" s="901"/>
      <c r="AD21" s="901"/>
      <c r="AE21" s="901"/>
      <c r="AF21" s="901"/>
      <c r="AG21" s="901"/>
      <c r="AH21" s="901"/>
      <c r="AI21" s="901"/>
      <c r="AJ21" s="901"/>
      <c r="AK21" s="901"/>
      <c r="AL21" s="901"/>
      <c r="AM21" s="901"/>
      <c r="AN21" s="901"/>
      <c r="AO21" s="901"/>
      <c r="AP21" s="901"/>
      <c r="AQ21" s="901"/>
      <c r="AR21" s="901"/>
      <c r="AS21" s="901"/>
      <c r="AT21" s="901"/>
      <c r="AU21" s="899" t="s">
        <v>30</v>
      </c>
      <c r="AV21" s="899"/>
      <c r="AW21" s="899"/>
      <c r="AX21" s="899"/>
      <c r="AY21" s="899"/>
      <c r="AZ21" s="899"/>
      <c r="BA21" s="899"/>
      <c r="BB21" s="899"/>
      <c r="BC21" s="899"/>
      <c r="BD21" s="899"/>
      <c r="BE21" s="15"/>
      <c r="BI21" s="1" t="s">
        <v>31</v>
      </c>
    </row>
    <row r="22" spans="1:63" ht="34.950000000000003" customHeight="1">
      <c r="A22" s="13"/>
      <c r="C22" s="888">
        <v>2</v>
      </c>
      <c r="D22" s="888"/>
      <c r="E22" s="883" t="s">
        <v>32</v>
      </c>
      <c r="F22" s="884"/>
      <c r="G22" s="884"/>
      <c r="H22" s="884"/>
      <c r="I22" s="884"/>
      <c r="J22" s="884"/>
      <c r="K22" s="884"/>
      <c r="L22" s="884"/>
      <c r="M22" s="884"/>
      <c r="N22" s="884"/>
      <c r="O22" s="884"/>
      <c r="P22" s="885"/>
      <c r="Q22" s="886"/>
      <c r="R22" s="886"/>
      <c r="S22" s="886"/>
      <c r="T22" s="887"/>
      <c r="U22" s="885"/>
      <c r="V22" s="886"/>
      <c r="W22" s="886"/>
      <c r="X22" s="886"/>
      <c r="Y22" s="887"/>
      <c r="Z22" s="874"/>
      <c r="AA22" s="875"/>
      <c r="AB22" s="875"/>
      <c r="AC22" s="875"/>
      <c r="AD22" s="875"/>
      <c r="AE22" s="875"/>
      <c r="AF22" s="875"/>
      <c r="AG22" s="875"/>
      <c r="AH22" s="875"/>
      <c r="AI22" s="875"/>
      <c r="AJ22" s="875"/>
      <c r="AK22" s="875"/>
      <c r="AL22" s="875"/>
      <c r="AM22" s="875"/>
      <c r="AN22" s="875"/>
      <c r="AO22" s="875"/>
      <c r="AP22" s="875"/>
      <c r="AQ22" s="875"/>
      <c r="AR22" s="875"/>
      <c r="AS22" s="875"/>
      <c r="AT22" s="875"/>
      <c r="AU22" s="896" t="s">
        <v>33</v>
      </c>
      <c r="AV22" s="897"/>
      <c r="AW22" s="897"/>
      <c r="AX22" s="897"/>
      <c r="AY22" s="897"/>
      <c r="AZ22" s="897"/>
      <c r="BA22" s="897"/>
      <c r="BB22" s="897"/>
      <c r="BC22" s="897"/>
      <c r="BD22" s="898"/>
      <c r="BE22" s="15"/>
    </row>
    <row r="23" spans="1:63" ht="34.950000000000003" customHeight="1">
      <c r="A23" s="13"/>
      <c r="C23" s="888">
        <v>3</v>
      </c>
      <c r="D23" s="888"/>
      <c r="E23" s="883" t="s">
        <v>34</v>
      </c>
      <c r="F23" s="884"/>
      <c r="G23" s="884"/>
      <c r="H23" s="884"/>
      <c r="I23" s="884"/>
      <c r="J23" s="884"/>
      <c r="K23" s="884"/>
      <c r="L23" s="884"/>
      <c r="M23" s="884"/>
      <c r="N23" s="884"/>
      <c r="O23" s="884"/>
      <c r="P23" s="885"/>
      <c r="Q23" s="886"/>
      <c r="R23" s="886"/>
      <c r="S23" s="886"/>
      <c r="T23" s="887"/>
      <c r="U23" s="885"/>
      <c r="V23" s="886"/>
      <c r="W23" s="886"/>
      <c r="X23" s="886"/>
      <c r="Y23" s="887"/>
      <c r="Z23" s="874"/>
      <c r="AA23" s="875"/>
      <c r="AB23" s="875"/>
      <c r="AC23" s="875"/>
      <c r="AD23" s="875"/>
      <c r="AE23" s="875"/>
      <c r="AF23" s="875"/>
      <c r="AG23" s="875"/>
      <c r="AH23" s="875"/>
      <c r="AI23" s="875"/>
      <c r="AJ23" s="875"/>
      <c r="AK23" s="875"/>
      <c r="AL23" s="875"/>
      <c r="AM23" s="875"/>
      <c r="AN23" s="875"/>
      <c r="AO23" s="875"/>
      <c r="AP23" s="875"/>
      <c r="AQ23" s="875"/>
      <c r="AR23" s="875"/>
      <c r="AS23" s="875"/>
      <c r="AT23" s="875"/>
      <c r="AU23" s="873" t="s">
        <v>35</v>
      </c>
      <c r="AV23" s="873"/>
      <c r="AW23" s="873"/>
      <c r="AX23" s="873"/>
      <c r="AY23" s="873"/>
      <c r="AZ23" s="873"/>
      <c r="BA23" s="873"/>
      <c r="BB23" s="873"/>
      <c r="BC23" s="873"/>
      <c r="BD23" s="873"/>
      <c r="BE23" s="15"/>
    </row>
    <row r="24" spans="1:63" ht="34.950000000000003" customHeight="1">
      <c r="A24" s="13"/>
      <c r="C24" s="888">
        <v>4</v>
      </c>
      <c r="D24" s="888"/>
      <c r="E24" s="883" t="s">
        <v>36</v>
      </c>
      <c r="F24" s="884"/>
      <c r="G24" s="884"/>
      <c r="H24" s="884"/>
      <c r="I24" s="884"/>
      <c r="J24" s="884"/>
      <c r="K24" s="884"/>
      <c r="L24" s="884"/>
      <c r="M24" s="884"/>
      <c r="N24" s="884"/>
      <c r="O24" s="884"/>
      <c r="P24" s="885"/>
      <c r="Q24" s="886"/>
      <c r="R24" s="886"/>
      <c r="S24" s="886"/>
      <c r="T24" s="887"/>
      <c r="U24" s="885"/>
      <c r="V24" s="886"/>
      <c r="W24" s="886"/>
      <c r="X24" s="886"/>
      <c r="Y24" s="887"/>
      <c r="Z24" s="874"/>
      <c r="AA24" s="875"/>
      <c r="AB24" s="875"/>
      <c r="AC24" s="875"/>
      <c r="AD24" s="875"/>
      <c r="AE24" s="875"/>
      <c r="AF24" s="875"/>
      <c r="AG24" s="875"/>
      <c r="AH24" s="875"/>
      <c r="AI24" s="875"/>
      <c r="AJ24" s="875"/>
      <c r="AK24" s="875"/>
      <c r="AL24" s="875"/>
      <c r="AM24" s="875"/>
      <c r="AN24" s="875"/>
      <c r="AO24" s="875"/>
      <c r="AP24" s="875"/>
      <c r="AQ24" s="875"/>
      <c r="AR24" s="875"/>
      <c r="AS24" s="875"/>
      <c r="AT24" s="875"/>
      <c r="AU24" s="873" t="s">
        <v>37</v>
      </c>
      <c r="AV24" s="873"/>
      <c r="AW24" s="873"/>
      <c r="AX24" s="873"/>
      <c r="AY24" s="873"/>
      <c r="AZ24" s="873"/>
      <c r="BA24" s="873"/>
      <c r="BB24" s="873"/>
      <c r="BC24" s="873"/>
      <c r="BD24" s="873"/>
      <c r="BE24" s="15"/>
    </row>
    <row r="25" spans="1:63" ht="34.950000000000003" customHeight="1">
      <c r="A25" s="13"/>
      <c r="C25" s="888">
        <v>5</v>
      </c>
      <c r="D25" s="888"/>
      <c r="E25" s="883" t="s">
        <v>38</v>
      </c>
      <c r="F25" s="884"/>
      <c r="G25" s="884"/>
      <c r="H25" s="884"/>
      <c r="I25" s="884"/>
      <c r="J25" s="884"/>
      <c r="K25" s="884"/>
      <c r="L25" s="884"/>
      <c r="M25" s="884"/>
      <c r="N25" s="884"/>
      <c r="O25" s="884"/>
      <c r="P25" s="885"/>
      <c r="Q25" s="886"/>
      <c r="R25" s="886"/>
      <c r="S25" s="886"/>
      <c r="T25" s="887"/>
      <c r="U25" s="889"/>
      <c r="V25" s="890"/>
      <c r="W25" s="890"/>
      <c r="X25" s="890"/>
      <c r="Y25" s="891"/>
      <c r="Z25" s="874"/>
      <c r="AA25" s="875"/>
      <c r="AB25" s="875"/>
      <c r="AC25" s="875"/>
      <c r="AD25" s="875"/>
      <c r="AE25" s="875"/>
      <c r="AF25" s="875"/>
      <c r="AG25" s="875"/>
      <c r="AH25" s="875"/>
      <c r="AI25" s="875"/>
      <c r="AJ25" s="875"/>
      <c r="AK25" s="875"/>
      <c r="AL25" s="875"/>
      <c r="AM25" s="875"/>
      <c r="AN25" s="875"/>
      <c r="AO25" s="875"/>
      <c r="AP25" s="875"/>
      <c r="AQ25" s="875"/>
      <c r="AR25" s="875"/>
      <c r="AS25" s="875"/>
      <c r="AT25" s="875"/>
      <c r="AU25" s="873" t="s">
        <v>39</v>
      </c>
      <c r="AV25" s="873"/>
      <c r="AW25" s="873"/>
      <c r="AX25" s="873"/>
      <c r="AY25" s="873"/>
      <c r="AZ25" s="873"/>
      <c r="BA25" s="873"/>
      <c r="BB25" s="873"/>
      <c r="BC25" s="873"/>
      <c r="BD25" s="873"/>
      <c r="BE25" s="15"/>
    </row>
    <row r="26" spans="1:63" ht="34.950000000000003" customHeight="1">
      <c r="A26" s="13"/>
      <c r="C26" s="888">
        <v>6</v>
      </c>
      <c r="D26" s="888"/>
      <c r="E26" s="883" t="s">
        <v>40</v>
      </c>
      <c r="F26" s="884"/>
      <c r="G26" s="884"/>
      <c r="H26" s="884"/>
      <c r="I26" s="884"/>
      <c r="J26" s="884"/>
      <c r="K26" s="884"/>
      <c r="L26" s="884"/>
      <c r="M26" s="884"/>
      <c r="N26" s="884"/>
      <c r="O26" s="884"/>
      <c r="P26" s="885"/>
      <c r="Q26" s="886"/>
      <c r="R26" s="886"/>
      <c r="S26" s="886"/>
      <c r="T26" s="887"/>
      <c r="U26" s="885"/>
      <c r="V26" s="886"/>
      <c r="W26" s="886"/>
      <c r="X26" s="886"/>
      <c r="Y26" s="887"/>
      <c r="Z26" s="874"/>
      <c r="AA26" s="875"/>
      <c r="AB26" s="875"/>
      <c r="AC26" s="875"/>
      <c r="AD26" s="875"/>
      <c r="AE26" s="875"/>
      <c r="AF26" s="875"/>
      <c r="AG26" s="875"/>
      <c r="AH26" s="875"/>
      <c r="AI26" s="875"/>
      <c r="AJ26" s="875"/>
      <c r="AK26" s="875"/>
      <c r="AL26" s="875"/>
      <c r="AM26" s="875"/>
      <c r="AN26" s="875"/>
      <c r="AO26" s="875"/>
      <c r="AP26" s="875"/>
      <c r="AQ26" s="875"/>
      <c r="AR26" s="875"/>
      <c r="AS26" s="875"/>
      <c r="AT26" s="875"/>
      <c r="AU26" s="873" t="s">
        <v>41</v>
      </c>
      <c r="AV26" s="873"/>
      <c r="AW26" s="873"/>
      <c r="AX26" s="873"/>
      <c r="AY26" s="873"/>
      <c r="AZ26" s="873"/>
      <c r="BA26" s="873"/>
      <c r="BB26" s="873"/>
      <c r="BC26" s="873"/>
      <c r="BD26" s="873"/>
      <c r="BE26" s="15"/>
    </row>
    <row r="27" spans="1:63" ht="34.950000000000003" customHeight="1">
      <c r="A27" s="13"/>
      <c r="C27" s="888">
        <v>7</v>
      </c>
      <c r="D27" s="888"/>
      <c r="E27" s="883" t="s">
        <v>42</v>
      </c>
      <c r="F27" s="884"/>
      <c r="G27" s="884"/>
      <c r="H27" s="884"/>
      <c r="I27" s="884"/>
      <c r="J27" s="884"/>
      <c r="K27" s="884"/>
      <c r="L27" s="884"/>
      <c r="M27" s="884"/>
      <c r="N27" s="884"/>
      <c r="O27" s="884"/>
      <c r="P27" s="885"/>
      <c r="Q27" s="886"/>
      <c r="R27" s="886"/>
      <c r="S27" s="886"/>
      <c r="T27" s="887"/>
      <c r="U27" s="885"/>
      <c r="V27" s="886"/>
      <c r="W27" s="886"/>
      <c r="X27" s="886"/>
      <c r="Y27" s="887"/>
      <c r="Z27" s="874"/>
      <c r="AA27" s="875"/>
      <c r="AB27" s="875"/>
      <c r="AC27" s="875"/>
      <c r="AD27" s="875"/>
      <c r="AE27" s="875"/>
      <c r="AF27" s="875"/>
      <c r="AG27" s="875"/>
      <c r="AH27" s="875"/>
      <c r="AI27" s="875"/>
      <c r="AJ27" s="875"/>
      <c r="AK27" s="875"/>
      <c r="AL27" s="875"/>
      <c r="AM27" s="875"/>
      <c r="AN27" s="875"/>
      <c r="AO27" s="875"/>
      <c r="AP27" s="875"/>
      <c r="AQ27" s="875"/>
      <c r="AR27" s="875"/>
      <c r="AS27" s="875"/>
      <c r="AT27" s="875"/>
      <c r="AU27" s="873" t="s">
        <v>43</v>
      </c>
      <c r="AV27" s="873"/>
      <c r="AW27" s="873"/>
      <c r="AX27" s="873"/>
      <c r="AY27" s="873"/>
      <c r="AZ27" s="873"/>
      <c r="BA27" s="873"/>
      <c r="BB27" s="873"/>
      <c r="BC27" s="873"/>
      <c r="BD27" s="873"/>
      <c r="BE27" s="15"/>
    </row>
    <row r="28" spans="1:63" ht="34.950000000000003" customHeight="1">
      <c r="A28" s="13"/>
      <c r="C28" s="888">
        <v>8</v>
      </c>
      <c r="D28" s="888"/>
      <c r="E28" s="883" t="s">
        <v>44</v>
      </c>
      <c r="F28" s="884"/>
      <c r="G28" s="884"/>
      <c r="H28" s="884"/>
      <c r="I28" s="884"/>
      <c r="J28" s="884"/>
      <c r="K28" s="884"/>
      <c r="L28" s="884"/>
      <c r="M28" s="884"/>
      <c r="N28" s="884"/>
      <c r="O28" s="884"/>
      <c r="P28" s="885"/>
      <c r="Q28" s="886"/>
      <c r="R28" s="886"/>
      <c r="S28" s="886"/>
      <c r="T28" s="887"/>
      <c r="U28" s="885"/>
      <c r="V28" s="886"/>
      <c r="W28" s="886"/>
      <c r="X28" s="886"/>
      <c r="Y28" s="887"/>
      <c r="Z28" s="874"/>
      <c r="AA28" s="875"/>
      <c r="AB28" s="875"/>
      <c r="AC28" s="875"/>
      <c r="AD28" s="875"/>
      <c r="AE28" s="875"/>
      <c r="AF28" s="875"/>
      <c r="AG28" s="875"/>
      <c r="AH28" s="875"/>
      <c r="AI28" s="875"/>
      <c r="AJ28" s="875"/>
      <c r="AK28" s="875"/>
      <c r="AL28" s="875"/>
      <c r="AM28" s="875"/>
      <c r="AN28" s="875"/>
      <c r="AO28" s="875"/>
      <c r="AP28" s="875"/>
      <c r="AQ28" s="875"/>
      <c r="AR28" s="875"/>
      <c r="AS28" s="875"/>
      <c r="AT28" s="875"/>
      <c r="AU28" s="899" t="s">
        <v>45</v>
      </c>
      <c r="AV28" s="899"/>
      <c r="AW28" s="899"/>
      <c r="AX28" s="899"/>
      <c r="AY28" s="899"/>
      <c r="AZ28" s="899"/>
      <c r="BA28" s="899"/>
      <c r="BB28" s="899"/>
      <c r="BC28" s="899"/>
      <c r="BD28" s="899"/>
      <c r="BE28" s="15"/>
    </row>
    <row r="29" spans="1:63" ht="34.950000000000003" customHeight="1">
      <c r="A29" s="13"/>
      <c r="C29" s="888">
        <v>9</v>
      </c>
      <c r="D29" s="888"/>
      <c r="E29" s="883" t="s">
        <v>46</v>
      </c>
      <c r="F29" s="884"/>
      <c r="G29" s="884"/>
      <c r="H29" s="884"/>
      <c r="I29" s="884"/>
      <c r="J29" s="884"/>
      <c r="K29" s="884"/>
      <c r="L29" s="884"/>
      <c r="M29" s="884"/>
      <c r="N29" s="884"/>
      <c r="O29" s="884"/>
      <c r="P29" s="885"/>
      <c r="Q29" s="886"/>
      <c r="R29" s="886"/>
      <c r="S29" s="886"/>
      <c r="T29" s="887"/>
      <c r="U29" s="885"/>
      <c r="V29" s="886"/>
      <c r="W29" s="886"/>
      <c r="X29" s="886"/>
      <c r="Y29" s="887"/>
      <c r="Z29" s="874"/>
      <c r="AA29" s="875"/>
      <c r="AB29" s="875"/>
      <c r="AC29" s="875"/>
      <c r="AD29" s="875"/>
      <c r="AE29" s="875"/>
      <c r="AF29" s="875"/>
      <c r="AG29" s="875"/>
      <c r="AH29" s="875"/>
      <c r="AI29" s="875"/>
      <c r="AJ29" s="875"/>
      <c r="AK29" s="875"/>
      <c r="AL29" s="875"/>
      <c r="AM29" s="875"/>
      <c r="AN29" s="875"/>
      <c r="AO29" s="875"/>
      <c r="AP29" s="875"/>
      <c r="AQ29" s="875"/>
      <c r="AR29" s="875"/>
      <c r="AS29" s="875"/>
      <c r="AT29" s="875"/>
      <c r="AU29" s="899" t="s">
        <v>47</v>
      </c>
      <c r="AV29" s="899"/>
      <c r="AW29" s="899"/>
      <c r="AX29" s="899"/>
      <c r="AY29" s="899"/>
      <c r="AZ29" s="899"/>
      <c r="BA29" s="899"/>
      <c r="BB29" s="899"/>
      <c r="BC29" s="899"/>
      <c r="BD29" s="899"/>
      <c r="BE29" s="15"/>
    </row>
    <row r="30" spans="1:63" ht="34.950000000000003" customHeight="1">
      <c r="A30" s="13"/>
      <c r="C30" s="888">
        <v>10</v>
      </c>
      <c r="D30" s="888"/>
      <c r="E30" s="883" t="s">
        <v>48</v>
      </c>
      <c r="F30" s="884"/>
      <c r="G30" s="884"/>
      <c r="H30" s="884"/>
      <c r="I30" s="884"/>
      <c r="J30" s="884"/>
      <c r="K30" s="884"/>
      <c r="L30" s="884"/>
      <c r="M30" s="884"/>
      <c r="N30" s="884"/>
      <c r="O30" s="884"/>
      <c r="P30" s="885"/>
      <c r="Q30" s="886"/>
      <c r="R30" s="886"/>
      <c r="S30" s="886"/>
      <c r="T30" s="887"/>
      <c r="U30" s="885"/>
      <c r="V30" s="886"/>
      <c r="W30" s="886"/>
      <c r="X30" s="886"/>
      <c r="Y30" s="887"/>
      <c r="Z30" s="874"/>
      <c r="AA30" s="875"/>
      <c r="AB30" s="875"/>
      <c r="AC30" s="875"/>
      <c r="AD30" s="875"/>
      <c r="AE30" s="875"/>
      <c r="AF30" s="875"/>
      <c r="AG30" s="875"/>
      <c r="AH30" s="875"/>
      <c r="AI30" s="875"/>
      <c r="AJ30" s="875"/>
      <c r="AK30" s="875"/>
      <c r="AL30" s="875"/>
      <c r="AM30" s="875"/>
      <c r="AN30" s="875"/>
      <c r="AO30" s="875"/>
      <c r="AP30" s="875"/>
      <c r="AQ30" s="875"/>
      <c r="AR30" s="875"/>
      <c r="AS30" s="875"/>
      <c r="AT30" s="875"/>
      <c r="AU30" s="873" t="s">
        <v>49</v>
      </c>
      <c r="AV30" s="873"/>
      <c r="AW30" s="873"/>
      <c r="AX30" s="873"/>
      <c r="AY30" s="873"/>
      <c r="AZ30" s="873"/>
      <c r="BA30" s="873"/>
      <c r="BB30" s="873"/>
      <c r="BC30" s="873"/>
      <c r="BD30" s="873"/>
      <c r="BE30" s="15"/>
    </row>
    <row r="31" spans="1:63" ht="34.950000000000003" customHeight="1">
      <c r="A31" s="13"/>
      <c r="C31" s="888">
        <v>11</v>
      </c>
      <c r="D31" s="888"/>
      <c r="E31" s="883" t="s">
        <v>50</v>
      </c>
      <c r="F31" s="884"/>
      <c r="G31" s="884"/>
      <c r="H31" s="884"/>
      <c r="I31" s="884"/>
      <c r="J31" s="884"/>
      <c r="K31" s="884"/>
      <c r="L31" s="884"/>
      <c r="M31" s="884"/>
      <c r="N31" s="884"/>
      <c r="O31" s="884"/>
      <c r="P31" s="885"/>
      <c r="Q31" s="886"/>
      <c r="R31" s="886"/>
      <c r="S31" s="886"/>
      <c r="T31" s="887"/>
      <c r="U31" s="889"/>
      <c r="V31" s="890"/>
      <c r="W31" s="890"/>
      <c r="X31" s="890"/>
      <c r="Y31" s="891"/>
      <c r="Z31" s="874"/>
      <c r="AA31" s="875"/>
      <c r="AB31" s="875"/>
      <c r="AC31" s="875"/>
      <c r="AD31" s="875"/>
      <c r="AE31" s="875"/>
      <c r="AF31" s="875"/>
      <c r="AG31" s="875"/>
      <c r="AH31" s="875"/>
      <c r="AI31" s="875"/>
      <c r="AJ31" s="875"/>
      <c r="AK31" s="875"/>
      <c r="AL31" s="875"/>
      <c r="AM31" s="875"/>
      <c r="AN31" s="875"/>
      <c r="AO31" s="875"/>
      <c r="AP31" s="875"/>
      <c r="AQ31" s="875"/>
      <c r="AR31" s="875"/>
      <c r="AS31" s="875"/>
      <c r="AT31" s="875"/>
      <c r="AU31" s="899" t="s">
        <v>45</v>
      </c>
      <c r="AV31" s="899"/>
      <c r="AW31" s="899"/>
      <c r="AX31" s="899"/>
      <c r="AY31" s="899"/>
      <c r="AZ31" s="899"/>
      <c r="BA31" s="899"/>
      <c r="BB31" s="899"/>
      <c r="BC31" s="899"/>
      <c r="BD31" s="899"/>
      <c r="BE31" s="15"/>
    </row>
    <row r="32" spans="1:63" ht="34.950000000000003" customHeight="1">
      <c r="A32" s="13"/>
      <c r="C32" s="903">
        <v>12</v>
      </c>
      <c r="D32" s="903"/>
      <c r="E32" s="925" t="s">
        <v>51</v>
      </c>
      <c r="F32" s="925"/>
      <c r="G32" s="925"/>
      <c r="H32" s="925"/>
      <c r="I32" s="925"/>
      <c r="J32" s="925"/>
      <c r="K32" s="925"/>
      <c r="L32" s="925"/>
      <c r="M32" s="925"/>
      <c r="N32" s="925"/>
      <c r="O32" s="925"/>
      <c r="P32" s="918"/>
      <c r="Q32" s="919"/>
      <c r="R32" s="919"/>
      <c r="S32" s="919"/>
      <c r="T32" s="920"/>
      <c r="U32" s="918"/>
      <c r="V32" s="919"/>
      <c r="W32" s="919"/>
      <c r="X32" s="919"/>
      <c r="Y32" s="920"/>
      <c r="Z32" s="907"/>
      <c r="AA32" s="908"/>
      <c r="AB32" s="908"/>
      <c r="AC32" s="908"/>
      <c r="AD32" s="908"/>
      <c r="AE32" s="908"/>
      <c r="AF32" s="908"/>
      <c r="AG32" s="908"/>
      <c r="AH32" s="908"/>
      <c r="AI32" s="908"/>
      <c r="AJ32" s="908"/>
      <c r="AK32" s="908"/>
      <c r="AL32" s="908"/>
      <c r="AM32" s="908"/>
      <c r="AN32" s="908"/>
      <c r="AO32" s="908"/>
      <c r="AP32" s="908"/>
      <c r="AQ32" s="908"/>
      <c r="AR32" s="908"/>
      <c r="AS32" s="908"/>
      <c r="AT32" s="908"/>
      <c r="AU32" s="911" t="s">
        <v>52</v>
      </c>
      <c r="AV32" s="911"/>
      <c r="AW32" s="911"/>
      <c r="AX32" s="911"/>
      <c r="AY32" s="911"/>
      <c r="AZ32" s="911"/>
      <c r="BA32" s="911"/>
      <c r="BB32" s="911"/>
      <c r="BC32" s="911"/>
      <c r="BD32" s="911"/>
      <c r="BE32" s="15"/>
    </row>
    <row r="33" spans="1:57" ht="34.950000000000003" customHeight="1">
      <c r="A33" s="13"/>
      <c r="C33" s="903">
        <v>13</v>
      </c>
      <c r="D33" s="903"/>
      <c r="E33" s="925" t="s">
        <v>53</v>
      </c>
      <c r="F33" s="924"/>
      <c r="G33" s="924"/>
      <c r="H33" s="924"/>
      <c r="I33" s="924"/>
      <c r="J33" s="924"/>
      <c r="K33" s="924"/>
      <c r="L33" s="924"/>
      <c r="M33" s="924"/>
      <c r="N33" s="924"/>
      <c r="O33" s="924"/>
      <c r="P33" s="918"/>
      <c r="Q33" s="919"/>
      <c r="R33" s="919"/>
      <c r="S33" s="919"/>
      <c r="T33" s="920"/>
      <c r="U33" s="918"/>
      <c r="V33" s="919"/>
      <c r="W33" s="919"/>
      <c r="X33" s="919"/>
      <c r="Y33" s="920"/>
      <c r="Z33" s="909"/>
      <c r="AA33" s="910"/>
      <c r="AB33" s="910"/>
      <c r="AC33" s="910"/>
      <c r="AD33" s="910"/>
      <c r="AE33" s="910"/>
      <c r="AF33" s="910"/>
      <c r="AG33" s="910"/>
      <c r="AH33" s="910"/>
      <c r="AI33" s="910"/>
      <c r="AJ33" s="910"/>
      <c r="AK33" s="910"/>
      <c r="AL33" s="910"/>
      <c r="AM33" s="910"/>
      <c r="AN33" s="910"/>
      <c r="AO33" s="910"/>
      <c r="AP33" s="910"/>
      <c r="AQ33" s="910"/>
      <c r="AR33" s="910"/>
      <c r="AS33" s="910"/>
      <c r="AT33" s="910"/>
      <c r="AU33" s="911" t="s">
        <v>52</v>
      </c>
      <c r="AV33" s="911"/>
      <c r="AW33" s="911"/>
      <c r="AX33" s="911"/>
      <c r="AY33" s="911"/>
      <c r="AZ33" s="911"/>
      <c r="BA33" s="911"/>
      <c r="BB33" s="911"/>
      <c r="BC33" s="911"/>
      <c r="BD33" s="911"/>
      <c r="BE33" s="15"/>
    </row>
    <row r="34" spans="1:57" ht="34.950000000000003" customHeight="1">
      <c r="A34" s="13"/>
      <c r="C34" s="903">
        <v>14</v>
      </c>
      <c r="D34" s="903"/>
      <c r="E34" s="925" t="s">
        <v>54</v>
      </c>
      <c r="F34" s="924"/>
      <c r="G34" s="924"/>
      <c r="H34" s="924"/>
      <c r="I34" s="924"/>
      <c r="J34" s="924"/>
      <c r="K34" s="924"/>
      <c r="L34" s="924"/>
      <c r="M34" s="924"/>
      <c r="N34" s="924"/>
      <c r="O34" s="924"/>
      <c r="P34" s="918"/>
      <c r="Q34" s="919"/>
      <c r="R34" s="919"/>
      <c r="S34" s="919"/>
      <c r="T34" s="920"/>
      <c r="U34" s="918"/>
      <c r="V34" s="919"/>
      <c r="W34" s="919"/>
      <c r="X34" s="919"/>
      <c r="Y34" s="920"/>
      <c r="Z34" s="909"/>
      <c r="AA34" s="910"/>
      <c r="AB34" s="910"/>
      <c r="AC34" s="910"/>
      <c r="AD34" s="910"/>
      <c r="AE34" s="910"/>
      <c r="AF34" s="910"/>
      <c r="AG34" s="910"/>
      <c r="AH34" s="910"/>
      <c r="AI34" s="910"/>
      <c r="AJ34" s="910"/>
      <c r="AK34" s="910"/>
      <c r="AL34" s="910"/>
      <c r="AM34" s="910"/>
      <c r="AN34" s="910"/>
      <c r="AO34" s="910"/>
      <c r="AP34" s="910"/>
      <c r="AQ34" s="910"/>
      <c r="AR34" s="910"/>
      <c r="AS34" s="910"/>
      <c r="AT34" s="910"/>
      <c r="AU34" s="911" t="s">
        <v>52</v>
      </c>
      <c r="AV34" s="911"/>
      <c r="AW34" s="911"/>
      <c r="AX34" s="911"/>
      <c r="AY34" s="911"/>
      <c r="AZ34" s="911"/>
      <c r="BA34" s="911"/>
      <c r="BB34" s="911"/>
      <c r="BC34" s="911"/>
      <c r="BD34" s="911"/>
      <c r="BE34" s="15"/>
    </row>
    <row r="35" spans="1:57" ht="34.950000000000003" customHeight="1">
      <c r="A35" s="13"/>
      <c r="C35" s="903">
        <v>15</v>
      </c>
      <c r="D35" s="903"/>
      <c r="E35" s="924" t="s">
        <v>55</v>
      </c>
      <c r="F35" s="924"/>
      <c r="G35" s="924"/>
      <c r="H35" s="924"/>
      <c r="I35" s="924"/>
      <c r="J35" s="924"/>
      <c r="K35" s="924"/>
      <c r="L35" s="924"/>
      <c r="M35" s="924"/>
      <c r="N35" s="924"/>
      <c r="O35" s="924"/>
      <c r="P35" s="590"/>
      <c r="Q35" s="591"/>
      <c r="R35" s="591"/>
      <c r="S35" s="591"/>
      <c r="T35" s="592"/>
      <c r="U35" s="918"/>
      <c r="V35" s="919"/>
      <c r="W35" s="919"/>
      <c r="X35" s="919"/>
      <c r="Y35" s="920"/>
      <c r="Z35" s="909"/>
      <c r="AA35" s="910"/>
      <c r="AB35" s="910"/>
      <c r="AC35" s="910"/>
      <c r="AD35" s="910"/>
      <c r="AE35" s="910"/>
      <c r="AF35" s="910"/>
      <c r="AG35" s="910"/>
      <c r="AH35" s="910"/>
      <c r="AI35" s="910"/>
      <c r="AJ35" s="910"/>
      <c r="AK35" s="910"/>
      <c r="AL35" s="910"/>
      <c r="AM35" s="910"/>
      <c r="AN35" s="910"/>
      <c r="AO35" s="910"/>
      <c r="AP35" s="910"/>
      <c r="AQ35" s="910"/>
      <c r="AR35" s="910"/>
      <c r="AS35" s="910"/>
      <c r="AT35" s="910"/>
      <c r="AU35" s="911" t="s">
        <v>52</v>
      </c>
      <c r="AV35" s="911"/>
      <c r="AW35" s="911"/>
      <c r="AX35" s="911"/>
      <c r="AY35" s="911"/>
      <c r="AZ35" s="911"/>
      <c r="BA35" s="911"/>
      <c r="BB35" s="911"/>
      <c r="BC35" s="911"/>
      <c r="BD35" s="911"/>
      <c r="BE35" s="15"/>
    </row>
    <row r="36" spans="1:57" ht="34.950000000000003" customHeight="1">
      <c r="A36" s="13"/>
      <c r="C36" s="903">
        <v>16</v>
      </c>
      <c r="D36" s="903"/>
      <c r="E36" s="924" t="s">
        <v>55</v>
      </c>
      <c r="F36" s="924"/>
      <c r="G36" s="924"/>
      <c r="H36" s="924"/>
      <c r="I36" s="924"/>
      <c r="J36" s="924"/>
      <c r="K36" s="924"/>
      <c r="L36" s="924"/>
      <c r="M36" s="924"/>
      <c r="N36" s="924"/>
      <c r="O36" s="924"/>
      <c r="P36" s="903"/>
      <c r="Q36" s="903"/>
      <c r="R36" s="903"/>
      <c r="S36" s="903"/>
      <c r="T36" s="903"/>
      <c r="U36" s="918"/>
      <c r="V36" s="919"/>
      <c r="W36" s="919"/>
      <c r="X36" s="919"/>
      <c r="Y36" s="920"/>
      <c r="Z36" s="909"/>
      <c r="AA36" s="910"/>
      <c r="AB36" s="910"/>
      <c r="AC36" s="910"/>
      <c r="AD36" s="910"/>
      <c r="AE36" s="910"/>
      <c r="AF36" s="910"/>
      <c r="AG36" s="910"/>
      <c r="AH36" s="910"/>
      <c r="AI36" s="910"/>
      <c r="AJ36" s="910"/>
      <c r="AK36" s="910"/>
      <c r="AL36" s="910"/>
      <c r="AM36" s="910"/>
      <c r="AN36" s="910"/>
      <c r="AO36" s="910"/>
      <c r="AP36" s="910"/>
      <c r="AQ36" s="910"/>
      <c r="AR36" s="910"/>
      <c r="AS36" s="910"/>
      <c r="AT36" s="910"/>
      <c r="AU36" s="911" t="s">
        <v>52</v>
      </c>
      <c r="AV36" s="911"/>
      <c r="AW36" s="911"/>
      <c r="AX36" s="911"/>
      <c r="AY36" s="911"/>
      <c r="AZ36" s="911"/>
      <c r="BA36" s="911"/>
      <c r="BB36" s="911"/>
      <c r="BC36" s="911"/>
      <c r="BD36" s="911"/>
      <c r="BE36" s="15"/>
    </row>
    <row r="37" spans="1:57" ht="7.5" customHeight="1" thickBot="1">
      <c r="A37" s="13"/>
      <c r="C37" s="291"/>
      <c r="D37" s="291"/>
      <c r="E37" s="6"/>
      <c r="F37" s="6"/>
      <c r="G37" s="6"/>
      <c r="H37" s="6"/>
      <c r="I37" s="6"/>
      <c r="J37" s="6"/>
      <c r="K37" s="6"/>
      <c r="L37" s="6"/>
      <c r="M37" s="6"/>
      <c r="N37" s="6"/>
      <c r="O37" s="6"/>
      <c r="P37" s="291"/>
      <c r="Q37" s="291"/>
      <c r="R37" s="291"/>
      <c r="S37" s="291"/>
      <c r="T37" s="291"/>
      <c r="U37" s="292"/>
      <c r="V37" s="292"/>
      <c r="W37" s="292"/>
      <c r="X37" s="292"/>
      <c r="Y37" s="292"/>
      <c r="Z37" s="292"/>
      <c r="AA37" s="292"/>
      <c r="AB37" s="292"/>
      <c r="AC37" s="292"/>
      <c r="AD37" s="292"/>
      <c r="AE37" s="292"/>
      <c r="AF37" s="292"/>
      <c r="AG37" s="292"/>
      <c r="AH37" s="292"/>
      <c r="AI37" s="292"/>
      <c r="AJ37" s="292"/>
      <c r="AK37" s="292"/>
      <c r="AL37" s="292"/>
      <c r="AM37" s="292"/>
      <c r="AN37" s="292"/>
      <c r="AO37" s="292"/>
      <c r="AP37" s="292"/>
      <c r="AQ37" s="292"/>
      <c r="AR37" s="292"/>
      <c r="AS37" s="292"/>
      <c r="AT37" s="292"/>
      <c r="AU37" s="292"/>
      <c r="AV37" s="292"/>
      <c r="AW37" s="293"/>
      <c r="AX37" s="293"/>
      <c r="AY37" s="293"/>
      <c r="AZ37" s="293"/>
      <c r="BA37" s="293"/>
      <c r="BB37" s="293"/>
      <c r="BC37" s="293"/>
      <c r="BD37" s="293"/>
      <c r="BE37" s="15"/>
    </row>
    <row r="38" spans="1:57" s="7" customFormat="1" ht="18" customHeight="1" thickBot="1">
      <c r="A38" s="294"/>
      <c r="C38" s="921" t="s">
        <v>56</v>
      </c>
      <c r="D38" s="922"/>
      <c r="E38" s="922"/>
      <c r="F38" s="922"/>
      <c r="G38" s="922"/>
      <c r="H38" s="922"/>
      <c r="I38" s="922"/>
      <c r="J38" s="922"/>
      <c r="K38" s="922"/>
      <c r="L38" s="922"/>
      <c r="M38" s="922"/>
      <c r="N38" s="922"/>
      <c r="O38" s="922"/>
      <c r="P38" s="922"/>
      <c r="Q38" s="922"/>
      <c r="R38" s="922"/>
      <c r="S38" s="922"/>
      <c r="T38" s="922"/>
      <c r="U38" s="922"/>
      <c r="V38" s="922"/>
      <c r="W38" s="922"/>
      <c r="X38" s="922"/>
      <c r="Y38" s="922"/>
      <c r="Z38" s="922"/>
      <c r="AA38" s="922"/>
      <c r="AB38" s="922"/>
      <c r="AC38" s="922"/>
      <c r="AD38" s="922"/>
      <c r="AE38" s="922"/>
      <c r="AF38" s="922"/>
      <c r="AG38" s="922"/>
      <c r="AH38" s="922"/>
      <c r="AI38" s="922"/>
      <c r="AJ38" s="922"/>
      <c r="AK38" s="922"/>
      <c r="AL38" s="922"/>
      <c r="AM38" s="922"/>
      <c r="AN38" s="922"/>
      <c r="AO38" s="922"/>
      <c r="AP38" s="922"/>
      <c r="AQ38" s="922"/>
      <c r="AR38" s="922"/>
      <c r="AS38" s="922"/>
      <c r="AT38" s="922"/>
      <c r="AU38" s="922"/>
      <c r="AV38" s="922"/>
      <c r="AW38" s="922"/>
      <c r="AX38" s="922"/>
      <c r="AY38" s="922"/>
      <c r="AZ38" s="922"/>
      <c r="BA38" s="922"/>
      <c r="BB38" s="922"/>
      <c r="BC38" s="922"/>
      <c r="BD38" s="923"/>
      <c r="BE38" s="83"/>
    </row>
    <row r="39" spans="1:57" ht="7.5" customHeight="1">
      <c r="A39" s="13"/>
      <c r="C39" s="916"/>
      <c r="D39" s="916"/>
      <c r="E39" s="916"/>
      <c r="F39" s="916"/>
      <c r="G39" s="916"/>
      <c r="H39" s="916"/>
      <c r="I39" s="916"/>
      <c r="J39" s="916"/>
      <c r="K39" s="916"/>
      <c r="L39" s="916"/>
      <c r="M39" s="916"/>
      <c r="N39" s="916"/>
      <c r="O39" s="916"/>
      <c r="P39" s="916"/>
      <c r="Q39" s="916"/>
      <c r="R39" s="916"/>
      <c r="S39" s="916"/>
      <c r="T39" s="916"/>
      <c r="U39" s="916"/>
      <c r="V39" s="916"/>
      <c r="W39" s="916"/>
      <c r="X39" s="916"/>
      <c r="Y39" s="916"/>
      <c r="Z39" s="916"/>
      <c r="AA39" s="916"/>
      <c r="AB39" s="916"/>
      <c r="AC39" s="916"/>
      <c r="AD39" s="916"/>
      <c r="AE39" s="916"/>
      <c r="AF39" s="916"/>
      <c r="AG39" s="916"/>
      <c r="AH39" s="916"/>
      <c r="AI39" s="916"/>
      <c r="AJ39" s="916"/>
      <c r="AK39" s="916"/>
      <c r="AL39" s="916"/>
      <c r="AM39" s="916"/>
      <c r="AN39" s="916"/>
      <c r="AO39" s="916"/>
      <c r="AP39" s="916"/>
      <c r="AQ39" s="916"/>
      <c r="AR39" s="916"/>
      <c r="AS39" s="916"/>
      <c r="AT39" s="916"/>
      <c r="AU39" s="916"/>
      <c r="AV39" s="916"/>
      <c r="AW39" s="916"/>
      <c r="AX39" s="916"/>
      <c r="AY39" s="916"/>
      <c r="AZ39" s="916"/>
      <c r="BA39" s="916"/>
      <c r="BB39" s="916"/>
      <c r="BC39" s="916"/>
      <c r="BD39" s="916"/>
      <c r="BE39" s="15"/>
    </row>
    <row r="40" spans="1:57" ht="15.6">
      <c r="A40" s="13"/>
      <c r="C40" s="917" t="s">
        <v>33</v>
      </c>
      <c r="D40" s="917"/>
      <c r="E40" s="917"/>
      <c r="F40" s="917"/>
      <c r="G40" s="917"/>
      <c r="H40" s="917"/>
      <c r="I40" s="917"/>
      <c r="J40" s="917"/>
      <c r="K40" s="917"/>
      <c r="L40" s="917"/>
      <c r="M40" s="917"/>
      <c r="N40" s="917"/>
      <c r="O40" s="917"/>
      <c r="P40" s="917"/>
      <c r="Q40" s="917"/>
      <c r="R40" s="917"/>
      <c r="S40" s="917"/>
      <c r="T40" s="917"/>
      <c r="U40" s="917"/>
      <c r="V40" s="917"/>
      <c r="W40" s="917"/>
      <c r="X40" s="917"/>
      <c r="Y40" s="917"/>
      <c r="Z40" s="917"/>
      <c r="AA40" s="917"/>
      <c r="AB40" s="917"/>
      <c r="AC40" s="917"/>
      <c r="AD40" s="917"/>
      <c r="AE40" s="917"/>
      <c r="AF40" s="917"/>
      <c r="AG40" s="917"/>
      <c r="AH40" s="917"/>
      <c r="AI40" s="917"/>
      <c r="AJ40" s="917"/>
      <c r="AK40" s="917"/>
      <c r="AL40" s="917"/>
      <c r="AM40" s="917"/>
      <c r="AN40" s="917"/>
      <c r="AO40" s="917"/>
      <c r="AP40" s="917"/>
      <c r="AQ40" s="917"/>
      <c r="AR40" s="917"/>
      <c r="AS40" s="917"/>
      <c r="AT40" s="917"/>
      <c r="AU40" s="917"/>
      <c r="AV40" s="917"/>
      <c r="AW40" s="917"/>
      <c r="AX40" s="917"/>
      <c r="AY40" s="917"/>
      <c r="AZ40" s="917"/>
      <c r="BA40" s="917"/>
      <c r="BB40" s="917"/>
      <c r="BC40" s="917"/>
      <c r="BD40" s="917"/>
      <c r="BE40" s="15"/>
    </row>
    <row r="41" spans="1:57" ht="70.2" customHeight="1">
      <c r="A41" s="13"/>
      <c r="C41" s="888" t="s">
        <v>57</v>
      </c>
      <c r="D41" s="888"/>
      <c r="E41" s="888"/>
      <c r="F41" s="888"/>
      <c r="G41" s="904"/>
      <c r="H41" s="904"/>
      <c r="I41" s="904"/>
      <c r="J41" s="904"/>
      <c r="K41" s="904"/>
      <c r="L41" s="904"/>
      <c r="M41" s="904"/>
      <c r="N41" s="904"/>
      <c r="O41" s="904"/>
      <c r="P41" s="904"/>
      <c r="Q41" s="888" t="s">
        <v>58</v>
      </c>
      <c r="R41" s="888"/>
      <c r="S41" s="888"/>
      <c r="T41" s="888"/>
      <c r="U41" s="888"/>
      <c r="V41" s="905"/>
      <c r="W41" s="905"/>
      <c r="X41" s="905"/>
      <c r="Y41" s="905"/>
      <c r="Z41" s="905"/>
      <c r="AA41" s="905"/>
      <c r="AB41" s="905"/>
      <c r="AC41" s="905"/>
      <c r="AD41" s="905"/>
      <c r="AE41" s="905"/>
      <c r="AF41" s="905"/>
      <c r="AG41" s="905"/>
      <c r="AH41" s="905"/>
      <c r="AI41" s="905"/>
      <c r="AJ41" s="905"/>
      <c r="AK41" s="905"/>
      <c r="AL41" s="905"/>
      <c r="AM41" s="905"/>
      <c r="AN41" s="905"/>
      <c r="AO41" s="905"/>
      <c r="AP41" s="906" t="s">
        <v>59</v>
      </c>
      <c r="AQ41" s="906"/>
      <c r="AR41" s="906"/>
      <c r="AS41" s="906"/>
      <c r="AT41" s="912"/>
      <c r="AU41" s="913"/>
      <c r="AV41" s="913"/>
      <c r="AW41" s="913"/>
      <c r="AX41" s="913"/>
      <c r="AY41" s="913"/>
      <c r="AZ41" s="913"/>
      <c r="BA41" s="913"/>
      <c r="BB41" s="913"/>
      <c r="BC41" s="913"/>
      <c r="BD41" s="913"/>
      <c r="BE41" s="15"/>
    </row>
    <row r="42" spans="1:57" ht="7.5" customHeight="1">
      <c r="A42" s="13"/>
      <c r="C42" s="902"/>
      <c r="D42" s="902"/>
      <c r="E42" s="902"/>
      <c r="F42" s="902"/>
      <c r="G42" s="902"/>
      <c r="H42" s="902"/>
      <c r="I42" s="902"/>
      <c r="J42" s="902"/>
      <c r="K42" s="902"/>
      <c r="L42" s="902"/>
      <c r="M42" s="902"/>
      <c r="N42" s="902"/>
      <c r="O42" s="902"/>
      <c r="P42" s="902"/>
      <c r="Q42" s="902"/>
      <c r="R42" s="902"/>
      <c r="S42" s="902"/>
      <c r="T42" s="902"/>
      <c r="U42" s="902"/>
      <c r="V42" s="902"/>
      <c r="W42" s="902"/>
      <c r="X42" s="902"/>
      <c r="Y42" s="902"/>
      <c r="Z42" s="902"/>
      <c r="AA42" s="902"/>
      <c r="AB42" s="902"/>
      <c r="AC42" s="902"/>
      <c r="AD42" s="902"/>
      <c r="AE42" s="902"/>
      <c r="AF42" s="902"/>
      <c r="AG42" s="902"/>
      <c r="AH42" s="902"/>
      <c r="AI42" s="902"/>
      <c r="AJ42" s="902"/>
      <c r="AK42" s="902"/>
      <c r="AL42" s="902"/>
      <c r="AM42" s="902"/>
      <c r="AN42" s="902"/>
      <c r="AO42" s="902"/>
      <c r="AP42" s="902"/>
      <c r="AQ42" s="902"/>
      <c r="AR42" s="902"/>
      <c r="AS42" s="902"/>
      <c r="AT42" s="902"/>
      <c r="AU42" s="902"/>
      <c r="AV42" s="902"/>
      <c r="AW42" s="902"/>
      <c r="AX42" s="902"/>
      <c r="AY42" s="902"/>
      <c r="AZ42" s="902"/>
      <c r="BA42" s="902"/>
      <c r="BB42" s="902"/>
      <c r="BC42" s="902"/>
      <c r="BD42" s="902"/>
      <c r="BE42" s="15"/>
    </row>
    <row r="43" spans="1:57" ht="14.7" customHeight="1">
      <c r="A43" s="13"/>
      <c r="C43" s="903" t="s">
        <v>60</v>
      </c>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c r="AL43" s="903"/>
      <c r="AM43" s="903"/>
      <c r="AN43" s="903"/>
      <c r="AO43" s="903"/>
      <c r="AP43" s="903"/>
      <c r="AQ43" s="903"/>
      <c r="AR43" s="903"/>
      <c r="AS43" s="903"/>
      <c r="AT43" s="903"/>
      <c r="AU43" s="903"/>
      <c r="AV43" s="903"/>
      <c r="AW43" s="903"/>
      <c r="AX43" s="903"/>
      <c r="AY43" s="903"/>
      <c r="AZ43" s="903"/>
      <c r="BA43" s="903"/>
      <c r="BB43" s="903"/>
      <c r="BC43" s="903"/>
      <c r="BD43" s="903"/>
      <c r="BE43" s="15"/>
    </row>
    <row r="44" spans="1:57" ht="70.2" customHeight="1">
      <c r="A44" s="13"/>
      <c r="C44" s="888" t="s">
        <v>57</v>
      </c>
      <c r="D44" s="888"/>
      <c r="E44" s="888"/>
      <c r="F44" s="888"/>
      <c r="G44" s="904"/>
      <c r="H44" s="904"/>
      <c r="I44" s="904"/>
      <c r="J44" s="904"/>
      <c r="K44" s="904"/>
      <c r="L44" s="904"/>
      <c r="M44" s="904"/>
      <c r="N44" s="904"/>
      <c r="O44" s="904"/>
      <c r="P44" s="904"/>
      <c r="Q44" s="914" t="s">
        <v>58</v>
      </c>
      <c r="R44" s="914"/>
      <c r="S44" s="914"/>
      <c r="T44" s="914"/>
      <c r="U44" s="914"/>
      <c r="V44" s="905"/>
      <c r="W44" s="905"/>
      <c r="X44" s="905"/>
      <c r="Y44" s="905"/>
      <c r="Z44" s="905"/>
      <c r="AA44" s="905"/>
      <c r="AB44" s="905"/>
      <c r="AC44" s="905"/>
      <c r="AD44" s="905"/>
      <c r="AE44" s="905"/>
      <c r="AF44" s="905"/>
      <c r="AG44" s="905"/>
      <c r="AH44" s="905"/>
      <c r="AI44" s="905"/>
      <c r="AJ44" s="905"/>
      <c r="AK44" s="905"/>
      <c r="AL44" s="905"/>
      <c r="AM44" s="905"/>
      <c r="AN44" s="905"/>
      <c r="AO44" s="905"/>
      <c r="AP44" s="906" t="s">
        <v>59</v>
      </c>
      <c r="AQ44" s="906"/>
      <c r="AR44" s="906"/>
      <c r="AS44" s="906"/>
      <c r="AT44" s="912"/>
      <c r="AU44" s="913"/>
      <c r="AV44" s="913"/>
      <c r="AW44" s="913"/>
      <c r="AX44" s="913"/>
      <c r="AY44" s="913"/>
      <c r="AZ44" s="913"/>
      <c r="BA44" s="913"/>
      <c r="BB44" s="913"/>
      <c r="BC44" s="913"/>
      <c r="BD44" s="913"/>
      <c r="BE44" s="15"/>
    </row>
    <row r="45" spans="1:57" ht="7.5" customHeight="1">
      <c r="A45" s="13"/>
      <c r="C45" s="902"/>
      <c r="D45" s="902"/>
      <c r="E45" s="902"/>
      <c r="F45" s="902"/>
      <c r="G45" s="902"/>
      <c r="H45" s="902"/>
      <c r="I45" s="902"/>
      <c r="J45" s="902"/>
      <c r="K45" s="902"/>
      <c r="L45" s="902"/>
      <c r="M45" s="902"/>
      <c r="N45" s="902"/>
      <c r="O45" s="902"/>
      <c r="P45" s="902"/>
      <c r="Q45" s="902"/>
      <c r="R45" s="902"/>
      <c r="S45" s="902"/>
      <c r="T45" s="902"/>
      <c r="U45" s="902"/>
      <c r="V45" s="902"/>
      <c r="W45" s="902"/>
      <c r="X45" s="902"/>
      <c r="Y45" s="902"/>
      <c r="Z45" s="902"/>
      <c r="AA45" s="902"/>
      <c r="AB45" s="902"/>
      <c r="AC45" s="902"/>
      <c r="AD45" s="902"/>
      <c r="AE45" s="902"/>
      <c r="AF45" s="902"/>
      <c r="AG45" s="902"/>
      <c r="AH45" s="902"/>
      <c r="AI45" s="902"/>
      <c r="AJ45" s="902"/>
      <c r="AK45" s="902"/>
      <c r="AL45" s="902"/>
      <c r="AM45" s="902"/>
      <c r="AN45" s="902"/>
      <c r="AO45" s="902"/>
      <c r="AP45" s="902"/>
      <c r="AQ45" s="902"/>
      <c r="AR45" s="902"/>
      <c r="AS45" s="902"/>
      <c r="AT45" s="902"/>
      <c r="AU45" s="902"/>
      <c r="AV45" s="902"/>
      <c r="AW45" s="902"/>
      <c r="AX45" s="902"/>
      <c r="AY45" s="902"/>
      <c r="AZ45" s="902"/>
      <c r="BA45" s="902"/>
      <c r="BB45" s="902"/>
      <c r="BC45" s="902"/>
      <c r="BD45" s="902"/>
      <c r="BE45" s="15"/>
    </row>
    <row r="46" spans="1:57" ht="14.7" customHeight="1">
      <c r="A46" s="13"/>
      <c r="C46" s="903" t="s">
        <v>61</v>
      </c>
      <c r="D46" s="903"/>
      <c r="E46" s="903"/>
      <c r="F46" s="903"/>
      <c r="G46" s="903"/>
      <c r="H46" s="903"/>
      <c r="I46" s="903"/>
      <c r="J46" s="903"/>
      <c r="K46" s="903"/>
      <c r="L46" s="903"/>
      <c r="M46" s="903"/>
      <c r="N46" s="903"/>
      <c r="O46" s="903"/>
      <c r="P46" s="903"/>
      <c r="Q46" s="903"/>
      <c r="R46" s="903"/>
      <c r="S46" s="903"/>
      <c r="T46" s="903"/>
      <c r="U46" s="903"/>
      <c r="V46" s="903"/>
      <c r="W46" s="903"/>
      <c r="X46" s="903"/>
      <c r="Y46" s="903"/>
      <c r="Z46" s="903"/>
      <c r="AA46" s="903"/>
      <c r="AB46" s="903"/>
      <c r="AC46" s="903"/>
      <c r="AD46" s="903"/>
      <c r="AE46" s="903"/>
      <c r="AF46" s="903"/>
      <c r="AG46" s="903"/>
      <c r="AH46" s="903"/>
      <c r="AI46" s="903"/>
      <c r="AJ46" s="903"/>
      <c r="AK46" s="903"/>
      <c r="AL46" s="903"/>
      <c r="AM46" s="903"/>
      <c r="AN46" s="903"/>
      <c r="AO46" s="903"/>
      <c r="AP46" s="903"/>
      <c r="AQ46" s="903"/>
      <c r="AR46" s="903"/>
      <c r="AS46" s="903"/>
      <c r="AT46" s="903"/>
      <c r="AU46" s="903"/>
      <c r="AV46" s="903"/>
      <c r="AW46" s="903"/>
      <c r="AX46" s="903"/>
      <c r="AY46" s="903"/>
      <c r="AZ46" s="903"/>
      <c r="BA46" s="903"/>
      <c r="BB46" s="903"/>
      <c r="BC46" s="903"/>
      <c r="BD46" s="903"/>
      <c r="BE46" s="15"/>
    </row>
    <row r="47" spans="1:57" ht="70.2" customHeight="1">
      <c r="A47" s="13"/>
      <c r="C47" s="888" t="s">
        <v>57</v>
      </c>
      <c r="D47" s="888"/>
      <c r="E47" s="888"/>
      <c r="F47" s="888"/>
      <c r="G47" s="904"/>
      <c r="H47" s="904"/>
      <c r="I47" s="904"/>
      <c r="J47" s="904"/>
      <c r="K47" s="904"/>
      <c r="L47" s="904"/>
      <c r="M47" s="904"/>
      <c r="N47" s="904"/>
      <c r="O47" s="904"/>
      <c r="P47" s="904"/>
      <c r="Q47" s="888" t="s">
        <v>58</v>
      </c>
      <c r="R47" s="888"/>
      <c r="S47" s="888"/>
      <c r="T47" s="888"/>
      <c r="U47" s="888"/>
      <c r="V47" s="905"/>
      <c r="W47" s="905"/>
      <c r="X47" s="905"/>
      <c r="Y47" s="905"/>
      <c r="Z47" s="905"/>
      <c r="AA47" s="905"/>
      <c r="AB47" s="905"/>
      <c r="AC47" s="905"/>
      <c r="AD47" s="905"/>
      <c r="AE47" s="905"/>
      <c r="AF47" s="905"/>
      <c r="AG47" s="905"/>
      <c r="AH47" s="905"/>
      <c r="AI47" s="905"/>
      <c r="AJ47" s="905"/>
      <c r="AK47" s="905"/>
      <c r="AL47" s="905"/>
      <c r="AM47" s="905"/>
      <c r="AN47" s="905"/>
      <c r="AO47" s="905"/>
      <c r="AP47" s="906" t="s">
        <v>59</v>
      </c>
      <c r="AQ47" s="906"/>
      <c r="AR47" s="906"/>
      <c r="AS47" s="906"/>
      <c r="AT47" s="912"/>
      <c r="AU47" s="913"/>
      <c r="AV47" s="913"/>
      <c r="AW47" s="913"/>
      <c r="AX47" s="913"/>
      <c r="AY47" s="913"/>
      <c r="AZ47" s="913"/>
      <c r="BA47" s="913"/>
      <c r="BB47" s="913"/>
      <c r="BC47" s="913"/>
      <c r="BD47" s="913"/>
      <c r="BE47" s="15"/>
    </row>
    <row r="48" spans="1:57" ht="7.5" customHeight="1">
      <c r="A48" s="13"/>
      <c r="C48" s="902"/>
      <c r="D48" s="902"/>
      <c r="E48" s="902"/>
      <c r="F48" s="902"/>
      <c r="G48" s="902"/>
      <c r="H48" s="902"/>
      <c r="I48" s="902"/>
      <c r="J48" s="902"/>
      <c r="K48" s="902"/>
      <c r="L48" s="902"/>
      <c r="M48" s="902"/>
      <c r="N48" s="902"/>
      <c r="O48" s="902"/>
      <c r="P48" s="902"/>
      <c r="Q48" s="902"/>
      <c r="R48" s="902"/>
      <c r="S48" s="902"/>
      <c r="T48" s="902"/>
      <c r="U48" s="902"/>
      <c r="V48" s="902"/>
      <c r="W48" s="902"/>
      <c r="X48" s="902"/>
      <c r="Y48" s="902"/>
      <c r="Z48" s="902"/>
      <c r="AA48" s="902"/>
      <c r="AB48" s="902"/>
      <c r="AC48" s="902"/>
      <c r="AD48" s="902"/>
      <c r="AE48" s="902"/>
      <c r="AF48" s="902"/>
      <c r="AG48" s="902"/>
      <c r="AH48" s="902"/>
      <c r="AI48" s="902"/>
      <c r="AJ48" s="902"/>
      <c r="AK48" s="902"/>
      <c r="AL48" s="902"/>
      <c r="AM48" s="902"/>
      <c r="AN48" s="902"/>
      <c r="AO48" s="902"/>
      <c r="AP48" s="902"/>
      <c r="AQ48" s="902"/>
      <c r="AR48" s="902"/>
      <c r="AS48" s="902"/>
      <c r="AT48" s="902"/>
      <c r="AU48" s="902"/>
      <c r="AV48" s="902"/>
      <c r="AW48" s="902"/>
      <c r="AX48" s="902"/>
      <c r="AY48" s="902"/>
      <c r="AZ48" s="902"/>
      <c r="BA48" s="902"/>
      <c r="BB48" s="902"/>
      <c r="BC48" s="902"/>
      <c r="BD48" s="902"/>
      <c r="BE48" s="15"/>
    </row>
    <row r="49" spans="1:57" ht="15.6">
      <c r="A49" s="13"/>
      <c r="C49" s="903" t="s">
        <v>62</v>
      </c>
      <c r="D49" s="903"/>
      <c r="E49" s="903"/>
      <c r="F49" s="903"/>
      <c r="G49" s="903"/>
      <c r="H49" s="903"/>
      <c r="I49" s="903"/>
      <c r="J49" s="903"/>
      <c r="K49" s="903"/>
      <c r="L49" s="903"/>
      <c r="M49" s="903"/>
      <c r="N49" s="903"/>
      <c r="O49" s="903"/>
      <c r="P49" s="903"/>
      <c r="Q49" s="903"/>
      <c r="R49" s="903"/>
      <c r="S49" s="903"/>
      <c r="T49" s="903"/>
      <c r="U49" s="903"/>
      <c r="V49" s="903"/>
      <c r="W49" s="903"/>
      <c r="X49" s="903"/>
      <c r="Y49" s="903"/>
      <c r="Z49" s="903"/>
      <c r="AA49" s="903"/>
      <c r="AB49" s="903"/>
      <c r="AC49" s="903"/>
      <c r="AD49" s="903"/>
      <c r="AE49" s="903"/>
      <c r="AF49" s="903"/>
      <c r="AG49" s="903"/>
      <c r="AH49" s="903"/>
      <c r="AI49" s="903"/>
      <c r="AJ49" s="903"/>
      <c r="AK49" s="903"/>
      <c r="AL49" s="903"/>
      <c r="AM49" s="903"/>
      <c r="AN49" s="903"/>
      <c r="AO49" s="903"/>
      <c r="AP49" s="903"/>
      <c r="AQ49" s="903"/>
      <c r="AR49" s="903"/>
      <c r="AS49" s="903"/>
      <c r="AT49" s="903"/>
      <c r="AU49" s="903"/>
      <c r="AV49" s="903"/>
      <c r="AW49" s="903"/>
      <c r="AX49" s="903"/>
      <c r="AY49" s="903"/>
      <c r="AZ49" s="903"/>
      <c r="BA49" s="903"/>
      <c r="BB49" s="903"/>
      <c r="BC49" s="903"/>
      <c r="BD49" s="903"/>
      <c r="BE49" s="15"/>
    </row>
    <row r="50" spans="1:57" ht="70.2" customHeight="1">
      <c r="A50" s="13"/>
      <c r="C50" s="888" t="s">
        <v>57</v>
      </c>
      <c r="D50" s="888"/>
      <c r="E50" s="888"/>
      <c r="F50" s="888"/>
      <c r="G50" s="904"/>
      <c r="H50" s="904"/>
      <c r="I50" s="904"/>
      <c r="J50" s="904"/>
      <c r="K50" s="904"/>
      <c r="L50" s="904"/>
      <c r="M50" s="904"/>
      <c r="N50" s="904"/>
      <c r="O50" s="904"/>
      <c r="P50" s="904"/>
      <c r="Q50" s="888" t="s">
        <v>58</v>
      </c>
      <c r="R50" s="888"/>
      <c r="S50" s="888"/>
      <c r="T50" s="888"/>
      <c r="U50" s="888"/>
      <c r="V50" s="905"/>
      <c r="W50" s="905"/>
      <c r="X50" s="905"/>
      <c r="Y50" s="905"/>
      <c r="Z50" s="905"/>
      <c r="AA50" s="905"/>
      <c r="AB50" s="905"/>
      <c r="AC50" s="905"/>
      <c r="AD50" s="905"/>
      <c r="AE50" s="905"/>
      <c r="AF50" s="905"/>
      <c r="AG50" s="905"/>
      <c r="AH50" s="905"/>
      <c r="AI50" s="905"/>
      <c r="AJ50" s="905"/>
      <c r="AK50" s="905"/>
      <c r="AL50" s="905"/>
      <c r="AM50" s="905"/>
      <c r="AN50" s="905"/>
      <c r="AO50" s="905"/>
      <c r="AP50" s="906" t="s">
        <v>59</v>
      </c>
      <c r="AQ50" s="906"/>
      <c r="AR50" s="906"/>
      <c r="AS50" s="906"/>
      <c r="AT50" s="912"/>
      <c r="AU50" s="913"/>
      <c r="AV50" s="913"/>
      <c r="AW50" s="913"/>
      <c r="AX50" s="913"/>
      <c r="AY50" s="913"/>
      <c r="AZ50" s="913"/>
      <c r="BA50" s="913"/>
      <c r="BB50" s="913"/>
      <c r="BC50" s="913"/>
      <c r="BD50" s="913"/>
      <c r="BE50" s="15"/>
    </row>
    <row r="51" spans="1:57" ht="7.5" customHeight="1">
      <c r="A51" s="13"/>
      <c r="C51" s="915"/>
      <c r="D51" s="915"/>
      <c r="E51" s="915"/>
      <c r="F51" s="915"/>
      <c r="G51" s="915"/>
      <c r="H51" s="915"/>
      <c r="I51" s="915"/>
      <c r="J51" s="915"/>
      <c r="K51" s="915"/>
      <c r="L51" s="915"/>
      <c r="M51" s="915"/>
      <c r="N51" s="915"/>
      <c r="O51" s="915"/>
      <c r="P51" s="915"/>
      <c r="Q51" s="915"/>
      <c r="R51" s="915"/>
      <c r="S51" s="915"/>
      <c r="T51" s="915"/>
      <c r="U51" s="915"/>
      <c r="V51" s="915"/>
      <c r="W51" s="915"/>
      <c r="X51" s="915"/>
      <c r="Y51" s="915"/>
      <c r="Z51" s="915"/>
      <c r="AA51" s="915"/>
      <c r="AB51" s="915"/>
      <c r="AC51" s="915"/>
      <c r="AD51" s="915"/>
      <c r="AE51" s="915"/>
      <c r="AF51" s="915"/>
      <c r="AG51" s="915"/>
      <c r="AH51" s="915"/>
      <c r="AI51" s="915"/>
      <c r="AJ51" s="915"/>
      <c r="AK51" s="915"/>
      <c r="AL51" s="915"/>
      <c r="AM51" s="915"/>
      <c r="AN51" s="915"/>
      <c r="AO51" s="915"/>
      <c r="AP51" s="915"/>
      <c r="AQ51" s="915"/>
      <c r="AR51" s="915"/>
      <c r="AS51" s="915"/>
      <c r="AT51" s="915"/>
      <c r="AU51" s="915"/>
      <c r="AV51" s="915"/>
      <c r="AW51" s="915"/>
      <c r="AX51" s="915"/>
      <c r="AY51" s="915"/>
      <c r="AZ51" s="915"/>
      <c r="BA51" s="915"/>
      <c r="BB51" s="915"/>
      <c r="BC51" s="915"/>
      <c r="BD51" s="915"/>
      <c r="BE51" s="15"/>
    </row>
    <row r="52" spans="1:57" ht="15.6">
      <c r="A52" s="13"/>
      <c r="C52" s="903" t="s">
        <v>63</v>
      </c>
      <c r="D52" s="903"/>
      <c r="E52" s="903"/>
      <c r="F52" s="903"/>
      <c r="G52" s="903"/>
      <c r="H52" s="903"/>
      <c r="I52" s="903"/>
      <c r="J52" s="903"/>
      <c r="K52" s="903"/>
      <c r="L52" s="903"/>
      <c r="M52" s="903"/>
      <c r="N52" s="903"/>
      <c r="O52" s="903"/>
      <c r="P52" s="903"/>
      <c r="Q52" s="903"/>
      <c r="R52" s="903"/>
      <c r="S52" s="903"/>
      <c r="T52" s="903"/>
      <c r="U52" s="903"/>
      <c r="V52" s="903"/>
      <c r="W52" s="903"/>
      <c r="X52" s="903"/>
      <c r="Y52" s="903"/>
      <c r="Z52" s="903"/>
      <c r="AA52" s="903"/>
      <c r="AB52" s="903"/>
      <c r="AC52" s="903"/>
      <c r="AD52" s="903"/>
      <c r="AE52" s="903"/>
      <c r="AF52" s="903"/>
      <c r="AG52" s="903"/>
      <c r="AH52" s="903"/>
      <c r="AI52" s="903"/>
      <c r="AJ52" s="903"/>
      <c r="AK52" s="903"/>
      <c r="AL52" s="903"/>
      <c r="AM52" s="903"/>
      <c r="AN52" s="903"/>
      <c r="AO52" s="903"/>
      <c r="AP52" s="903"/>
      <c r="AQ52" s="903"/>
      <c r="AR52" s="903"/>
      <c r="AS52" s="903"/>
      <c r="AT52" s="903"/>
      <c r="AU52" s="903"/>
      <c r="AV52" s="903"/>
      <c r="AW52" s="903"/>
      <c r="AX52" s="903"/>
      <c r="AY52" s="903"/>
      <c r="AZ52" s="903"/>
      <c r="BA52" s="903"/>
      <c r="BB52" s="903"/>
      <c r="BC52" s="903"/>
      <c r="BD52" s="903"/>
      <c r="BE52" s="15"/>
    </row>
    <row r="53" spans="1:57" ht="70.2" customHeight="1">
      <c r="A53" s="13"/>
      <c r="C53" s="888" t="s">
        <v>57</v>
      </c>
      <c r="D53" s="888"/>
      <c r="E53" s="888"/>
      <c r="F53" s="888"/>
      <c r="G53" s="904"/>
      <c r="H53" s="904"/>
      <c r="I53" s="904"/>
      <c r="J53" s="904"/>
      <c r="K53" s="904"/>
      <c r="L53" s="904"/>
      <c r="M53" s="904"/>
      <c r="N53" s="904"/>
      <c r="O53" s="904"/>
      <c r="P53" s="904"/>
      <c r="Q53" s="888" t="s">
        <v>58</v>
      </c>
      <c r="R53" s="888"/>
      <c r="S53" s="888"/>
      <c r="T53" s="888"/>
      <c r="U53" s="888"/>
      <c r="V53" s="905"/>
      <c r="W53" s="905"/>
      <c r="X53" s="905"/>
      <c r="Y53" s="905"/>
      <c r="Z53" s="905"/>
      <c r="AA53" s="905"/>
      <c r="AB53" s="905"/>
      <c r="AC53" s="905"/>
      <c r="AD53" s="905"/>
      <c r="AE53" s="905"/>
      <c r="AF53" s="905"/>
      <c r="AG53" s="905"/>
      <c r="AH53" s="905"/>
      <c r="AI53" s="905"/>
      <c r="AJ53" s="905"/>
      <c r="AK53" s="905"/>
      <c r="AL53" s="905"/>
      <c r="AM53" s="905"/>
      <c r="AN53" s="905"/>
      <c r="AO53" s="905"/>
      <c r="AP53" s="906" t="s">
        <v>59</v>
      </c>
      <c r="AQ53" s="906"/>
      <c r="AR53" s="906"/>
      <c r="AS53" s="906"/>
      <c r="AT53" s="912"/>
      <c r="AU53" s="913"/>
      <c r="AV53" s="913"/>
      <c r="AW53" s="913"/>
      <c r="AX53" s="913"/>
      <c r="AY53" s="913"/>
      <c r="AZ53" s="913"/>
      <c r="BA53" s="913"/>
      <c r="BB53" s="913"/>
      <c r="BC53" s="913"/>
      <c r="BD53" s="913"/>
      <c r="BE53" s="15"/>
    </row>
    <row r="54" spans="1:57" ht="7.5" customHeight="1" thickBot="1">
      <c r="A54" s="243"/>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79"/>
    </row>
  </sheetData>
  <sheetProtection insertHyperlinks="0"/>
  <mergeCells count="181">
    <mergeCell ref="A1:BE1"/>
    <mergeCell ref="Z8:AN8"/>
    <mergeCell ref="AA9:AN9"/>
    <mergeCell ref="AA10:AN10"/>
    <mergeCell ref="AO8:BD8"/>
    <mergeCell ref="AO9:BD9"/>
    <mergeCell ref="AO10:BD10"/>
    <mergeCell ref="AO11:BD11"/>
    <mergeCell ref="AA11:AN11"/>
    <mergeCell ref="A9:H9"/>
    <mergeCell ref="A10:H10"/>
    <mergeCell ref="I8:Y8"/>
    <mergeCell ref="I9:Y9"/>
    <mergeCell ref="A3:BE3"/>
    <mergeCell ref="A11:G11"/>
    <mergeCell ref="A4:BE5"/>
    <mergeCell ref="C30:D30"/>
    <mergeCell ref="P26:T26"/>
    <mergeCell ref="U27:Y27"/>
    <mergeCell ref="U30:Y30"/>
    <mergeCell ref="P27:T27"/>
    <mergeCell ref="P28:T28"/>
    <mergeCell ref="A12:H12"/>
    <mergeCell ref="U29:Y29"/>
    <mergeCell ref="P30:T30"/>
    <mergeCell ref="P29:T29"/>
    <mergeCell ref="A14:H17"/>
    <mergeCell ref="U23:Y23"/>
    <mergeCell ref="P23:T23"/>
    <mergeCell ref="E21:O21"/>
    <mergeCell ref="U28:Y28"/>
    <mergeCell ref="C27:D27"/>
    <mergeCell ref="P25:T25"/>
    <mergeCell ref="P24:T24"/>
    <mergeCell ref="P22:T22"/>
    <mergeCell ref="E24:O24"/>
    <mergeCell ref="E22:O22"/>
    <mergeCell ref="E30:O30"/>
    <mergeCell ref="E28:O28"/>
    <mergeCell ref="E27:O27"/>
    <mergeCell ref="I12:Y12"/>
    <mergeCell ref="I11:Y11"/>
    <mergeCell ref="U20:Y20"/>
    <mergeCell ref="P20:T20"/>
    <mergeCell ref="I10:Y10"/>
    <mergeCell ref="A6:BE6"/>
    <mergeCell ref="E20:O20"/>
    <mergeCell ref="C20:D20"/>
    <mergeCell ref="C21:D21"/>
    <mergeCell ref="A8:H8"/>
    <mergeCell ref="AO12:BD12"/>
    <mergeCell ref="AA12:AN12"/>
    <mergeCell ref="J14:P15"/>
    <mergeCell ref="R14:AD15"/>
    <mergeCell ref="Q14:Q15"/>
    <mergeCell ref="J16:V17"/>
    <mergeCell ref="I16:I17"/>
    <mergeCell ref="W16:W17"/>
    <mergeCell ref="X16:AK17"/>
    <mergeCell ref="C18:BD19"/>
    <mergeCell ref="AE14:AE15"/>
    <mergeCell ref="AF14:AQ15"/>
    <mergeCell ref="AR14:AR15"/>
    <mergeCell ref="AS14:BE15"/>
    <mergeCell ref="E34:O34"/>
    <mergeCell ref="U31:Y31"/>
    <mergeCell ref="C33:D33"/>
    <mergeCell ref="E33:O33"/>
    <mergeCell ref="P33:T33"/>
    <mergeCell ref="E32:O32"/>
    <mergeCell ref="E31:O31"/>
    <mergeCell ref="P32:T32"/>
    <mergeCell ref="P31:T31"/>
    <mergeCell ref="U32:Y32"/>
    <mergeCell ref="P34:T34"/>
    <mergeCell ref="U33:Y33"/>
    <mergeCell ref="C39:BD39"/>
    <mergeCell ref="C40:BD40"/>
    <mergeCell ref="Z36:AT36"/>
    <mergeCell ref="C29:D29"/>
    <mergeCell ref="E29:O29"/>
    <mergeCell ref="C28:D28"/>
    <mergeCell ref="U34:Y34"/>
    <mergeCell ref="C38:BD38"/>
    <mergeCell ref="E36:O36"/>
    <mergeCell ref="C36:D36"/>
    <mergeCell ref="U35:Y35"/>
    <mergeCell ref="E35:O35"/>
    <mergeCell ref="C35:D35"/>
    <mergeCell ref="U36:Y36"/>
    <mergeCell ref="Z34:AT34"/>
    <mergeCell ref="Z35:AT35"/>
    <mergeCell ref="AU30:BD30"/>
    <mergeCell ref="AU29:BD29"/>
    <mergeCell ref="AU28:BD28"/>
    <mergeCell ref="Z29:AT29"/>
    <mergeCell ref="Z30:AT30"/>
    <mergeCell ref="C32:D32"/>
    <mergeCell ref="C31:D31"/>
    <mergeCell ref="C34:D34"/>
    <mergeCell ref="AT44:BD44"/>
    <mergeCell ref="C45:BD45"/>
    <mergeCell ref="C43:BD43"/>
    <mergeCell ref="AT41:BD41"/>
    <mergeCell ref="Q41:U41"/>
    <mergeCell ref="C41:F41"/>
    <mergeCell ref="G41:P41"/>
    <mergeCell ref="V41:AO41"/>
    <mergeCell ref="AP41:AS41"/>
    <mergeCell ref="C53:F53"/>
    <mergeCell ref="G53:P53"/>
    <mergeCell ref="Q53:U53"/>
    <mergeCell ref="V53:AO53"/>
    <mergeCell ref="AP53:AS53"/>
    <mergeCell ref="AT53:BD53"/>
    <mergeCell ref="C49:BD49"/>
    <mergeCell ref="C50:F50"/>
    <mergeCell ref="G50:P50"/>
    <mergeCell ref="Q50:U50"/>
    <mergeCell ref="V50:AO50"/>
    <mergeCell ref="AP50:AS50"/>
    <mergeCell ref="AT50:BD50"/>
    <mergeCell ref="C52:BD52"/>
    <mergeCell ref="C51:BD51"/>
    <mergeCell ref="C48:BD48"/>
    <mergeCell ref="C46:BD46"/>
    <mergeCell ref="C47:F47"/>
    <mergeCell ref="G47:P47"/>
    <mergeCell ref="Q47:U47"/>
    <mergeCell ref="V47:AO47"/>
    <mergeCell ref="AP47:AS47"/>
    <mergeCell ref="Z31:AT31"/>
    <mergeCell ref="Z32:AT32"/>
    <mergeCell ref="Z33:AT33"/>
    <mergeCell ref="AU32:BD32"/>
    <mergeCell ref="AU36:BD36"/>
    <mergeCell ref="AU35:BD35"/>
    <mergeCell ref="AU34:BD34"/>
    <mergeCell ref="AU33:BD33"/>
    <mergeCell ref="AU31:BD31"/>
    <mergeCell ref="AT47:BD47"/>
    <mergeCell ref="P36:T36"/>
    <mergeCell ref="C42:BD42"/>
    <mergeCell ref="C44:F44"/>
    <mergeCell ref="G44:P44"/>
    <mergeCell ref="Q44:U44"/>
    <mergeCell ref="V44:AO44"/>
    <mergeCell ref="AP44:AS44"/>
    <mergeCell ref="AL16:AL17"/>
    <mergeCell ref="AM16:BE17"/>
    <mergeCell ref="E25:O25"/>
    <mergeCell ref="P21:T21"/>
    <mergeCell ref="E26:O26"/>
    <mergeCell ref="C26:D26"/>
    <mergeCell ref="U26:Y26"/>
    <mergeCell ref="C25:D25"/>
    <mergeCell ref="U25:Y25"/>
    <mergeCell ref="Z20:AT20"/>
    <mergeCell ref="AU20:BD20"/>
    <mergeCell ref="AU22:BD22"/>
    <mergeCell ref="AU21:BD21"/>
    <mergeCell ref="Z21:AT21"/>
    <mergeCell ref="Z22:AT22"/>
    <mergeCell ref="Z23:AT23"/>
    <mergeCell ref="Z24:AT24"/>
    <mergeCell ref="U24:Y24"/>
    <mergeCell ref="U21:Y21"/>
    <mergeCell ref="U22:Y22"/>
    <mergeCell ref="C22:D22"/>
    <mergeCell ref="C24:D24"/>
    <mergeCell ref="C23:D23"/>
    <mergeCell ref="E23:O23"/>
    <mergeCell ref="AU27:BD27"/>
    <mergeCell ref="AU26:BD26"/>
    <mergeCell ref="AU25:BD25"/>
    <mergeCell ref="AU24:BD24"/>
    <mergeCell ref="AU23:BD23"/>
    <mergeCell ref="Z25:AT25"/>
    <mergeCell ref="Z26:AT26"/>
    <mergeCell ref="Z27:AT27"/>
    <mergeCell ref="Z28:AT28"/>
  </mergeCells>
  <dataValidations count="1">
    <dataValidation type="list" errorStyle="information" showErrorMessage="1" error="Selection Required" sqref="P21:T37" xr:uid="{00000000-0002-0000-0000-000000000000}">
      <formula1>$BI$20:$BI$21</formula1>
    </dataValidation>
  </dataValidations>
  <printOptions horizontalCentered="1"/>
  <pageMargins left="0.23622047244094491" right="0.23622047244094491" top="0.27559055118110237" bottom="0.39370078740157483" header="0" footer="0.19685039370078741"/>
  <pageSetup scale="47" orientation="portrait" r:id="rId1"/>
  <headerFooter alignWithMargins="0">
    <oddHeader>&amp;L&amp;G&amp;R&amp;"Arial,Bold"&amp;10&amp;K000000GL-PPAP-001.00</oddHeader>
    <oddFooter>&amp;LEffective Date: 01/06/2023&amp;C&amp;P / &amp;N&amp;RRevision 1</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8</xdr:col>
                    <xdr:colOff>7620</xdr:colOff>
                    <xdr:row>13</xdr:row>
                    <xdr:rowOff>45720</xdr:rowOff>
                  </from>
                  <to>
                    <xdr:col>9</xdr:col>
                    <xdr:colOff>7620</xdr:colOff>
                    <xdr:row>14</xdr:row>
                    <xdr:rowOff>144780</xdr:rowOff>
                  </to>
                </anchor>
              </controlPr>
            </control>
          </mc:Choice>
        </mc:AlternateContent>
        <mc:AlternateContent xmlns:mc="http://schemas.openxmlformats.org/markup-compatibility/2006">
          <mc:Choice Requires="x14">
            <control shapeId="1038" r:id="rId6" name="Check Box 14">
              <controlPr defaultSize="0" autoFill="0" autoLine="0" autoPict="0">
                <anchor moveWithCells="1">
                  <from>
                    <xdr:col>16</xdr:col>
                    <xdr:colOff>7620</xdr:colOff>
                    <xdr:row>13</xdr:row>
                    <xdr:rowOff>45720</xdr:rowOff>
                  </from>
                  <to>
                    <xdr:col>17</xdr:col>
                    <xdr:colOff>7620</xdr:colOff>
                    <xdr:row>14</xdr:row>
                    <xdr:rowOff>144780</xdr:rowOff>
                  </to>
                </anchor>
              </controlPr>
            </control>
          </mc:Choice>
        </mc:AlternateContent>
        <mc:AlternateContent xmlns:mc="http://schemas.openxmlformats.org/markup-compatibility/2006">
          <mc:Choice Requires="x14">
            <control shapeId="1039" r:id="rId7" name="Check Box 15">
              <controlPr defaultSize="0" autoFill="0" autoLine="0" autoPict="0">
                <anchor moveWithCells="1">
                  <from>
                    <xdr:col>8</xdr:col>
                    <xdr:colOff>7620</xdr:colOff>
                    <xdr:row>15</xdr:row>
                    <xdr:rowOff>45720</xdr:rowOff>
                  </from>
                  <to>
                    <xdr:col>9</xdr:col>
                    <xdr:colOff>7620</xdr:colOff>
                    <xdr:row>16</xdr:row>
                    <xdr:rowOff>144780</xdr:rowOff>
                  </to>
                </anchor>
              </controlPr>
            </control>
          </mc:Choice>
        </mc:AlternateContent>
        <mc:AlternateContent xmlns:mc="http://schemas.openxmlformats.org/markup-compatibility/2006">
          <mc:Choice Requires="x14">
            <control shapeId="1041" r:id="rId8" name="Check Box 17">
              <controlPr defaultSize="0" autoFill="0" autoLine="0" autoPict="0">
                <anchor moveWithCells="1">
                  <from>
                    <xdr:col>22</xdr:col>
                    <xdr:colOff>7620</xdr:colOff>
                    <xdr:row>15</xdr:row>
                    <xdr:rowOff>45720</xdr:rowOff>
                  </from>
                  <to>
                    <xdr:col>23</xdr:col>
                    <xdr:colOff>7620</xdr:colOff>
                    <xdr:row>16</xdr:row>
                    <xdr:rowOff>144780</xdr:rowOff>
                  </to>
                </anchor>
              </controlPr>
            </control>
          </mc:Choice>
        </mc:AlternateContent>
        <mc:AlternateContent xmlns:mc="http://schemas.openxmlformats.org/markup-compatibility/2006">
          <mc:Choice Requires="x14">
            <control shapeId="1042" r:id="rId9" name="Check Box 18">
              <controlPr defaultSize="0" autoFill="0" autoLine="0" autoPict="0">
                <anchor moveWithCells="1">
                  <from>
                    <xdr:col>30</xdr:col>
                    <xdr:colOff>7620</xdr:colOff>
                    <xdr:row>13</xdr:row>
                    <xdr:rowOff>45720</xdr:rowOff>
                  </from>
                  <to>
                    <xdr:col>31</xdr:col>
                    <xdr:colOff>7620</xdr:colOff>
                    <xdr:row>14</xdr:row>
                    <xdr:rowOff>144780</xdr:rowOff>
                  </to>
                </anchor>
              </controlPr>
            </control>
          </mc:Choice>
        </mc:AlternateContent>
        <mc:AlternateContent xmlns:mc="http://schemas.openxmlformats.org/markup-compatibility/2006">
          <mc:Choice Requires="x14">
            <control shapeId="1043" r:id="rId10" name="Check Box 19">
              <controlPr defaultSize="0" autoFill="0" autoLine="0" autoPict="0">
                <anchor moveWithCells="1">
                  <from>
                    <xdr:col>43</xdr:col>
                    <xdr:colOff>7620</xdr:colOff>
                    <xdr:row>13</xdr:row>
                    <xdr:rowOff>45720</xdr:rowOff>
                  </from>
                  <to>
                    <xdr:col>44</xdr:col>
                    <xdr:colOff>7620</xdr:colOff>
                    <xdr:row>14</xdr:row>
                    <xdr:rowOff>144780</xdr:rowOff>
                  </to>
                </anchor>
              </controlPr>
            </control>
          </mc:Choice>
        </mc:AlternateContent>
        <mc:AlternateContent xmlns:mc="http://schemas.openxmlformats.org/markup-compatibility/2006">
          <mc:Choice Requires="x14">
            <control shapeId="1044" r:id="rId11" name="Check Box 20">
              <controlPr defaultSize="0" autoFill="0" autoLine="0" autoPict="0">
                <anchor moveWithCells="1">
                  <from>
                    <xdr:col>37</xdr:col>
                    <xdr:colOff>7620</xdr:colOff>
                    <xdr:row>15</xdr:row>
                    <xdr:rowOff>45720</xdr:rowOff>
                  </from>
                  <to>
                    <xdr:col>38</xdr:col>
                    <xdr:colOff>7620</xdr:colOff>
                    <xdr:row>16</xdr:row>
                    <xdr:rowOff>144780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C0165-17F4-4EEA-8B18-91A109B08282}">
  <sheetPr codeName="Sheet16"/>
  <dimension ref="B2:BK65"/>
  <sheetViews>
    <sheetView showGridLines="0" zoomScale="85" zoomScaleNormal="85" workbookViewId="0">
      <selection activeCell="AL12" sqref="AL12:BC12"/>
    </sheetView>
  </sheetViews>
  <sheetFormatPr defaultColWidth="2.6640625" defaultRowHeight="13.2"/>
  <cols>
    <col min="1" max="16384" width="2.6640625" style="1"/>
  </cols>
  <sheetData>
    <row r="2" spans="2:63" ht="13.8" thickBot="1"/>
    <row r="3" spans="2:63" s="46" customFormat="1" ht="13.2" customHeight="1">
      <c r="B3" s="1633" t="s">
        <v>299</v>
      </c>
      <c r="C3" s="1117"/>
      <c r="D3" s="1117"/>
      <c r="E3" s="1117"/>
      <c r="F3" s="1117"/>
      <c r="G3" s="1117"/>
      <c r="H3" s="1117"/>
      <c r="I3" s="1117"/>
      <c r="J3" s="1117"/>
      <c r="K3" s="1117"/>
      <c r="L3" s="1117"/>
      <c r="M3" s="1117"/>
      <c r="N3" s="1117"/>
      <c r="O3" s="1117"/>
      <c r="P3" s="1117"/>
      <c r="Q3" s="1117"/>
      <c r="R3" s="1117"/>
      <c r="S3" s="1117"/>
      <c r="T3" s="1117"/>
      <c r="U3" s="1117"/>
      <c r="V3" s="1117"/>
      <c r="W3" s="1117"/>
      <c r="X3" s="1117"/>
      <c r="Y3" s="1117"/>
      <c r="Z3" s="1117"/>
      <c r="AA3" s="1117"/>
      <c r="AB3" s="1117"/>
      <c r="AC3" s="1117"/>
      <c r="AD3" s="1117"/>
      <c r="AE3" s="1117"/>
      <c r="AF3" s="1117"/>
      <c r="AG3" s="1117"/>
      <c r="AH3" s="1117"/>
      <c r="AI3" s="1117"/>
      <c r="AJ3" s="1117"/>
      <c r="AK3" s="1117"/>
      <c r="AL3" s="1117"/>
      <c r="AM3" s="1117"/>
      <c r="AN3" s="1117"/>
      <c r="AO3" s="1117"/>
      <c r="AP3" s="1117"/>
      <c r="AQ3" s="1117"/>
      <c r="AR3" s="1117"/>
      <c r="AS3" s="1117"/>
      <c r="AT3" s="1117"/>
      <c r="AU3" s="1117"/>
      <c r="AV3" s="1117"/>
      <c r="AW3" s="1117"/>
      <c r="AX3" s="1117"/>
      <c r="AY3" s="1117"/>
      <c r="AZ3" s="1117"/>
      <c r="BA3" s="1117"/>
      <c r="BB3" s="1117"/>
      <c r="BC3" s="1117"/>
      <c r="BD3" s="1117"/>
      <c r="BE3" s="1118"/>
    </row>
    <row r="4" spans="2:63" ht="13.2" customHeight="1">
      <c r="B4" s="1119"/>
      <c r="C4" s="1120"/>
      <c r="D4" s="1120"/>
      <c r="E4" s="1120"/>
      <c r="F4" s="1120"/>
      <c r="G4" s="1120"/>
      <c r="H4" s="1120"/>
      <c r="I4" s="1120"/>
      <c r="J4" s="1120"/>
      <c r="K4" s="1120"/>
      <c r="L4" s="1120"/>
      <c r="M4" s="1120"/>
      <c r="N4" s="1120"/>
      <c r="O4" s="1120"/>
      <c r="P4" s="1120"/>
      <c r="Q4" s="1120"/>
      <c r="R4" s="1120"/>
      <c r="S4" s="1120"/>
      <c r="T4" s="1120"/>
      <c r="U4" s="1120"/>
      <c r="V4" s="1120"/>
      <c r="W4" s="1120"/>
      <c r="X4" s="1120"/>
      <c r="Y4" s="1120"/>
      <c r="Z4" s="1120"/>
      <c r="AA4" s="1120"/>
      <c r="AB4" s="1120"/>
      <c r="AC4" s="1120"/>
      <c r="AD4" s="1120"/>
      <c r="AE4" s="1120"/>
      <c r="AF4" s="1120"/>
      <c r="AG4" s="1120"/>
      <c r="AH4" s="1120"/>
      <c r="AI4" s="1120"/>
      <c r="AJ4" s="1120"/>
      <c r="AK4" s="1120"/>
      <c r="AL4" s="1120"/>
      <c r="AM4" s="1120"/>
      <c r="AN4" s="1120"/>
      <c r="AO4" s="1120"/>
      <c r="AP4" s="1120"/>
      <c r="AQ4" s="1120"/>
      <c r="AR4" s="1120"/>
      <c r="AS4" s="1120"/>
      <c r="AT4" s="1120"/>
      <c r="AU4" s="1120"/>
      <c r="AV4" s="1120"/>
      <c r="AW4" s="1120"/>
      <c r="AX4" s="1120"/>
      <c r="AY4" s="1120"/>
      <c r="AZ4" s="1120"/>
      <c r="BA4" s="1120"/>
      <c r="BB4" s="1120"/>
      <c r="BC4" s="1120"/>
      <c r="BD4" s="1120"/>
      <c r="BE4" s="1121"/>
    </row>
    <row r="5" spans="2:63" ht="19.5" customHeight="1" thickBot="1">
      <c r="B5" s="1122"/>
      <c r="C5" s="1123"/>
      <c r="D5" s="1123"/>
      <c r="E5" s="1123"/>
      <c r="F5" s="1123"/>
      <c r="G5" s="1123"/>
      <c r="H5" s="1123"/>
      <c r="I5" s="1123"/>
      <c r="J5" s="1123"/>
      <c r="K5" s="1123"/>
      <c r="L5" s="1123"/>
      <c r="M5" s="1123"/>
      <c r="N5" s="1123"/>
      <c r="O5" s="1123"/>
      <c r="P5" s="1123"/>
      <c r="Q5" s="1123"/>
      <c r="R5" s="1123"/>
      <c r="S5" s="1123"/>
      <c r="T5" s="1123"/>
      <c r="U5" s="1123"/>
      <c r="V5" s="1123"/>
      <c r="W5" s="1123"/>
      <c r="X5" s="1123"/>
      <c r="Y5" s="1123"/>
      <c r="Z5" s="1123"/>
      <c r="AA5" s="1123"/>
      <c r="AB5" s="1123"/>
      <c r="AC5" s="1123"/>
      <c r="AD5" s="1123"/>
      <c r="AE5" s="1123"/>
      <c r="AF5" s="1123"/>
      <c r="AG5" s="1123"/>
      <c r="AH5" s="1123"/>
      <c r="AI5" s="1123"/>
      <c r="AJ5" s="1123"/>
      <c r="AK5" s="1123"/>
      <c r="AL5" s="1123"/>
      <c r="AM5" s="1123"/>
      <c r="AN5" s="1123"/>
      <c r="AO5" s="1123"/>
      <c r="AP5" s="1123"/>
      <c r="AQ5" s="1123"/>
      <c r="AR5" s="1123"/>
      <c r="AS5" s="1123"/>
      <c r="AT5" s="1123"/>
      <c r="AU5" s="1123"/>
      <c r="AV5" s="1123"/>
      <c r="AW5" s="1123"/>
      <c r="AX5" s="1123"/>
      <c r="AY5" s="1123"/>
      <c r="AZ5" s="1123"/>
      <c r="BA5" s="1123"/>
      <c r="BB5" s="1123"/>
      <c r="BC5" s="1123"/>
      <c r="BD5" s="1123"/>
      <c r="BE5" s="1124"/>
    </row>
    <row r="6" spans="2:63" ht="12.75" customHeight="1">
      <c r="B6" s="1634" t="s">
        <v>300</v>
      </c>
      <c r="C6" s="1126"/>
      <c r="D6" s="1126"/>
      <c r="E6" s="1126"/>
      <c r="F6" s="1126"/>
      <c r="G6" s="1126"/>
      <c r="H6" s="1126"/>
      <c r="I6" s="1126"/>
      <c r="J6" s="1126"/>
      <c r="K6" s="1126"/>
      <c r="L6" s="1126"/>
      <c r="M6" s="1126"/>
      <c r="N6" s="1126"/>
      <c r="O6" s="1126"/>
      <c r="P6" s="1126"/>
      <c r="Q6" s="1126"/>
      <c r="R6" s="1126"/>
      <c r="S6" s="1126"/>
      <c r="T6" s="1126"/>
      <c r="U6" s="1126"/>
      <c r="V6" s="1126"/>
      <c r="W6" s="1126"/>
      <c r="X6" s="1126"/>
      <c r="Y6" s="1126"/>
      <c r="Z6" s="1126"/>
      <c r="AA6" s="1126"/>
      <c r="AB6" s="1126"/>
      <c r="AC6" s="1126"/>
      <c r="AD6" s="1126"/>
      <c r="AE6" s="1126"/>
      <c r="AF6" s="1126"/>
      <c r="AG6" s="1126"/>
      <c r="AH6" s="1126"/>
      <c r="AI6" s="1126"/>
      <c r="AJ6" s="1126"/>
      <c r="AK6" s="1126"/>
      <c r="AL6" s="1126"/>
      <c r="AM6" s="1126"/>
      <c r="AN6" s="1126"/>
      <c r="AO6" s="1126"/>
      <c r="AP6" s="1126"/>
      <c r="AQ6" s="1126"/>
      <c r="AR6" s="1126"/>
      <c r="AS6" s="1126"/>
      <c r="AT6" s="1126"/>
      <c r="AU6" s="1126"/>
      <c r="AV6" s="1126"/>
      <c r="AW6" s="1126"/>
      <c r="AX6" s="1126"/>
      <c r="AY6" s="1126"/>
      <c r="AZ6" s="1126"/>
      <c r="BA6" s="1126"/>
      <c r="BB6" s="1126"/>
      <c r="BC6" s="1126"/>
      <c r="BD6" s="1126"/>
      <c r="BE6" s="1127"/>
    </row>
    <row r="7" spans="2:63">
      <c r="B7" s="1128"/>
      <c r="C7" s="1129"/>
      <c r="D7" s="1129"/>
      <c r="E7" s="1129"/>
      <c r="F7" s="1129"/>
      <c r="G7" s="1129"/>
      <c r="H7" s="1129"/>
      <c r="I7" s="1129"/>
      <c r="J7" s="1129"/>
      <c r="K7" s="1129"/>
      <c r="L7" s="1129"/>
      <c r="M7" s="1129"/>
      <c r="N7" s="1129"/>
      <c r="O7" s="1129"/>
      <c r="P7" s="1129"/>
      <c r="Q7" s="1129"/>
      <c r="R7" s="1129"/>
      <c r="S7" s="1129"/>
      <c r="T7" s="1129"/>
      <c r="U7" s="1129"/>
      <c r="V7" s="1129"/>
      <c r="W7" s="1129"/>
      <c r="X7" s="1129"/>
      <c r="Y7" s="1129"/>
      <c r="Z7" s="1129"/>
      <c r="AA7" s="1129"/>
      <c r="AB7" s="1129"/>
      <c r="AC7" s="1129"/>
      <c r="AD7" s="1129"/>
      <c r="AE7" s="1129"/>
      <c r="AF7" s="1129"/>
      <c r="AG7" s="1129"/>
      <c r="AH7" s="1129"/>
      <c r="AI7" s="1129"/>
      <c r="AJ7" s="1129"/>
      <c r="AK7" s="1129"/>
      <c r="AL7" s="1129"/>
      <c r="AM7" s="1129"/>
      <c r="AN7" s="1129"/>
      <c r="AO7" s="1129"/>
      <c r="AP7" s="1129"/>
      <c r="AQ7" s="1129"/>
      <c r="AR7" s="1129"/>
      <c r="AS7" s="1129"/>
      <c r="AT7" s="1129"/>
      <c r="AU7" s="1129"/>
      <c r="AV7" s="1129"/>
      <c r="AW7" s="1129"/>
      <c r="AX7" s="1129"/>
      <c r="AY7" s="1129"/>
      <c r="AZ7" s="1129"/>
      <c r="BA7" s="1129"/>
      <c r="BB7" s="1129"/>
      <c r="BC7" s="1129"/>
      <c r="BD7" s="1129"/>
      <c r="BE7" s="1130"/>
    </row>
    <row r="8" spans="2:63" ht="13.5" customHeight="1" thickBot="1">
      <c r="B8" s="933"/>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c r="AT8" s="934"/>
      <c r="AU8" s="934"/>
      <c r="AV8" s="934"/>
      <c r="AW8" s="934"/>
      <c r="AX8" s="934"/>
      <c r="AY8" s="934"/>
      <c r="AZ8" s="934"/>
      <c r="BA8" s="934"/>
      <c r="BB8" s="934"/>
      <c r="BC8" s="934"/>
      <c r="BD8" s="934"/>
      <c r="BE8" s="935"/>
    </row>
    <row r="9" spans="2:63">
      <c r="B9" s="2"/>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4"/>
    </row>
    <row r="10" spans="2:63" s="161" customFormat="1" ht="40.200000000000003" customHeight="1">
      <c r="B10" s="938" t="s">
        <v>250</v>
      </c>
      <c r="C10" s="941"/>
      <c r="D10" s="941"/>
      <c r="E10" s="941"/>
      <c r="F10" s="941"/>
      <c r="G10" s="941"/>
      <c r="H10" s="941"/>
      <c r="I10" s="941"/>
      <c r="J10" s="1631"/>
      <c r="K10" s="1632">
        <f>('0. PAR'!I8)</f>
        <v>0</v>
      </c>
      <c r="L10" s="1632"/>
      <c r="M10" s="1632"/>
      <c r="N10" s="1632"/>
      <c r="O10" s="1632"/>
      <c r="P10" s="1632"/>
      <c r="Q10" s="1632"/>
      <c r="R10" s="1632"/>
      <c r="S10" s="1632"/>
      <c r="T10" s="1632"/>
      <c r="U10" s="1632"/>
      <c r="V10" s="1632"/>
      <c r="W10" s="1632"/>
      <c r="X10" s="1632"/>
      <c r="Y10" s="1632"/>
      <c r="Z10" s="1632"/>
      <c r="AB10" s="941" t="s">
        <v>301</v>
      </c>
      <c r="AC10" s="941"/>
      <c r="AD10" s="941"/>
      <c r="AE10" s="941"/>
      <c r="AF10" s="941"/>
      <c r="AG10" s="941"/>
      <c r="AH10" s="941"/>
      <c r="AI10" s="941"/>
      <c r="AJ10" s="941"/>
      <c r="AK10" s="1631"/>
      <c r="AL10" s="1632">
        <f>('0. PAR'!AO9)</f>
        <v>0</v>
      </c>
      <c r="AM10" s="1632"/>
      <c r="AN10" s="1632"/>
      <c r="AO10" s="1632"/>
      <c r="AP10" s="1632"/>
      <c r="AQ10" s="1632"/>
      <c r="AR10" s="1632"/>
      <c r="AS10" s="1632"/>
      <c r="AT10" s="1632"/>
      <c r="AU10" s="1632"/>
      <c r="AV10" s="1632"/>
      <c r="AW10" s="1632"/>
      <c r="AX10" s="1632"/>
      <c r="AY10" s="1632"/>
      <c r="AZ10" s="1632"/>
      <c r="BA10" s="1632"/>
      <c r="BB10" s="1632"/>
      <c r="BC10" s="1632"/>
      <c r="BD10" s="159"/>
      <c r="BE10" s="163"/>
    </row>
    <row r="11" spans="2:63" s="161" customFormat="1" ht="40.200000000000003" customHeight="1">
      <c r="B11" s="938" t="s">
        <v>252</v>
      </c>
      <c r="C11" s="941"/>
      <c r="D11" s="941"/>
      <c r="E11" s="941"/>
      <c r="F11" s="941"/>
      <c r="G11" s="941"/>
      <c r="H11" s="941"/>
      <c r="I11" s="941"/>
      <c r="J11" s="1631"/>
      <c r="K11" s="1632">
        <f>('0. PAR'!I9)</f>
        <v>0</v>
      </c>
      <c r="L11" s="1632"/>
      <c r="M11" s="1632"/>
      <c r="N11" s="1632"/>
      <c r="O11" s="1632"/>
      <c r="P11" s="1632"/>
      <c r="Q11" s="1632"/>
      <c r="R11" s="1632"/>
      <c r="S11" s="1632"/>
      <c r="T11" s="1632"/>
      <c r="U11" s="1632"/>
      <c r="V11" s="1632"/>
      <c r="W11" s="1632"/>
      <c r="X11" s="1632"/>
      <c r="Y11" s="1632"/>
      <c r="Z11" s="1632"/>
      <c r="AB11" s="941" t="s">
        <v>7</v>
      </c>
      <c r="AC11" s="939"/>
      <c r="AD11" s="939"/>
      <c r="AE11" s="939"/>
      <c r="AF11" s="939"/>
      <c r="AG11" s="939"/>
      <c r="AH11" s="939"/>
      <c r="AI11" s="939"/>
      <c r="AJ11" s="939"/>
      <c r="AK11" s="940"/>
      <c r="AL11" s="1632">
        <f>('0. PAR'!AO10)</f>
        <v>0</v>
      </c>
      <c r="AM11" s="1632"/>
      <c r="AN11" s="1632"/>
      <c r="AO11" s="1632"/>
      <c r="AP11" s="1632"/>
      <c r="AQ11" s="1632"/>
      <c r="AR11" s="1632"/>
      <c r="AS11" s="1632"/>
      <c r="AT11" s="1632"/>
      <c r="AU11" s="1632"/>
      <c r="AV11" s="1632"/>
      <c r="AW11" s="1632"/>
      <c r="AX11" s="1632"/>
      <c r="AY11" s="1632"/>
      <c r="AZ11" s="1632"/>
      <c r="BA11" s="1632"/>
      <c r="BB11" s="1632"/>
      <c r="BC11" s="1632"/>
      <c r="BD11" s="159"/>
      <c r="BE11" s="163"/>
    </row>
    <row r="12" spans="2:63" s="161" customFormat="1" ht="40.200000000000003" customHeight="1">
      <c r="B12" s="938" t="s">
        <v>253</v>
      </c>
      <c r="C12" s="941"/>
      <c r="D12" s="941"/>
      <c r="E12" s="941"/>
      <c r="F12" s="941"/>
      <c r="G12" s="941"/>
      <c r="H12" s="941"/>
      <c r="I12" s="941"/>
      <c r="J12" s="1631"/>
      <c r="K12" s="1635">
        <f>('0. PAR'!AO8)</f>
        <v>0</v>
      </c>
      <c r="L12" s="1635"/>
      <c r="M12" s="1635"/>
      <c r="N12" s="1635"/>
      <c r="O12" s="1635"/>
      <c r="P12" s="1635"/>
      <c r="Q12" s="1635"/>
      <c r="R12" s="1635"/>
      <c r="S12" s="1635"/>
      <c r="T12" s="1635"/>
      <c r="U12" s="1635"/>
      <c r="V12" s="1635"/>
      <c r="W12" s="1635"/>
      <c r="X12" s="1635"/>
      <c r="Y12" s="1635"/>
      <c r="Z12" s="1635"/>
      <c r="AB12" s="941" t="s">
        <v>302</v>
      </c>
      <c r="AC12" s="939"/>
      <c r="AD12" s="939"/>
      <c r="AE12" s="939"/>
      <c r="AF12" s="939"/>
      <c r="AG12" s="939"/>
      <c r="AH12" s="939"/>
      <c r="AI12" s="939"/>
      <c r="AJ12" s="939"/>
      <c r="AK12" s="940"/>
      <c r="AL12" s="1636"/>
      <c r="AM12" s="1637"/>
      <c r="AN12" s="1637"/>
      <c r="AO12" s="1637"/>
      <c r="AP12" s="1637"/>
      <c r="AQ12" s="1637"/>
      <c r="AR12" s="1637"/>
      <c r="AS12" s="1637"/>
      <c r="AT12" s="1637"/>
      <c r="AU12" s="1637"/>
      <c r="AV12" s="1637"/>
      <c r="AW12" s="1637"/>
      <c r="AX12" s="1637"/>
      <c r="AY12" s="1637"/>
      <c r="AZ12" s="1637"/>
      <c r="BA12" s="1637"/>
      <c r="BB12" s="1637"/>
      <c r="BC12" s="1637"/>
      <c r="BD12" s="159"/>
      <c r="BE12" s="163"/>
    </row>
    <row r="13" spans="2:63" s="161" customFormat="1" ht="40.200000000000003" customHeight="1">
      <c r="B13" s="321"/>
      <c r="C13" s="941" t="s">
        <v>167</v>
      </c>
      <c r="D13" s="941"/>
      <c r="E13" s="941"/>
      <c r="F13" s="941"/>
      <c r="G13" s="941"/>
      <c r="H13" s="941"/>
      <c r="I13" s="941"/>
      <c r="J13" s="1631"/>
      <c r="K13" s="1632">
        <f>('0. PAR'!AO12)</f>
        <v>0</v>
      </c>
      <c r="L13" s="1632"/>
      <c r="M13" s="1632"/>
      <c r="N13" s="1632"/>
      <c r="O13" s="1632"/>
      <c r="P13" s="1632"/>
      <c r="Q13" s="1632"/>
      <c r="R13" s="1632"/>
      <c r="S13" s="1632"/>
      <c r="T13" s="1632"/>
      <c r="U13" s="1632"/>
      <c r="V13" s="1632"/>
      <c r="W13" s="1632"/>
      <c r="X13" s="1632"/>
      <c r="Y13" s="1632"/>
      <c r="Z13" s="1632"/>
      <c r="BD13" s="159"/>
      <c r="BE13" s="163"/>
    </row>
    <row r="14" spans="2:63" ht="12" customHeight="1" thickBot="1">
      <c r="B14" s="5"/>
      <c r="C14" s="6"/>
      <c r="D14" s="30"/>
      <c r="E14" s="7"/>
      <c r="F14" s="7"/>
      <c r="G14" s="7"/>
      <c r="H14" s="7"/>
      <c r="I14" s="7"/>
      <c r="J14" s="7"/>
      <c r="K14" s="36"/>
      <c r="L14" s="36"/>
      <c r="M14" s="36"/>
      <c r="N14" s="36"/>
      <c r="O14" s="36"/>
      <c r="P14" s="36"/>
      <c r="Q14" s="36"/>
      <c r="R14" s="36"/>
      <c r="S14" s="36"/>
      <c r="T14" s="36"/>
      <c r="U14" s="36"/>
      <c r="V14" s="36"/>
      <c r="W14" s="36"/>
      <c r="X14" s="36"/>
      <c r="Y14" s="36"/>
      <c r="Z14" s="36"/>
      <c r="AA14" s="8"/>
      <c r="AB14" s="30"/>
      <c r="AL14" s="6"/>
      <c r="AM14" s="6"/>
      <c r="AN14" s="6"/>
      <c r="AO14" s="6"/>
      <c r="AP14" s="6"/>
      <c r="AQ14" s="6"/>
      <c r="AR14" s="6"/>
      <c r="AS14" s="6"/>
      <c r="AT14" s="6"/>
      <c r="AU14" s="6"/>
      <c r="AV14" s="6"/>
      <c r="AW14" s="6"/>
      <c r="AX14" s="6"/>
      <c r="AY14" s="6"/>
      <c r="AZ14" s="6"/>
      <c r="BA14" s="6"/>
      <c r="BB14" s="6"/>
      <c r="BC14" s="6"/>
      <c r="BD14" s="6"/>
      <c r="BE14" s="242"/>
    </row>
    <row r="15" spans="2:63">
      <c r="B15" s="9"/>
      <c r="C15" s="10"/>
      <c r="D15" s="10"/>
      <c r="E15" s="10"/>
      <c r="F15" s="10"/>
      <c r="G15" s="10"/>
      <c r="H15" s="10"/>
      <c r="I15" s="10"/>
      <c r="J15" s="10"/>
      <c r="K15" s="10"/>
      <c r="L15" s="10"/>
      <c r="M15" s="10"/>
      <c r="N15" s="10"/>
      <c r="O15" s="10"/>
      <c r="P15" s="10"/>
      <c r="Q15" s="10"/>
      <c r="R15" s="10"/>
      <c r="S15" s="10"/>
      <c r="T15" s="10"/>
      <c r="U15" s="10"/>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2"/>
    </row>
    <row r="16" spans="2:63" ht="14.4" customHeight="1">
      <c r="B16" s="13"/>
      <c r="C16" s="1623"/>
      <c r="D16" s="1624"/>
      <c r="E16" s="1624"/>
      <c r="F16" s="1624"/>
      <c r="G16" s="1624"/>
      <c r="H16" s="1624"/>
      <c r="I16" s="1625"/>
      <c r="L16" s="1623"/>
      <c r="M16" s="1624"/>
      <c r="N16" s="1624"/>
      <c r="O16" s="1624"/>
      <c r="P16" s="1624"/>
      <c r="Q16" s="1624"/>
      <c r="R16" s="1625"/>
      <c r="U16" s="1623"/>
      <c r="V16" s="1624"/>
      <c r="W16" s="1624"/>
      <c r="X16" s="1624"/>
      <c r="Y16" s="1624"/>
      <c r="Z16" s="1624"/>
      <c r="AA16" s="1625"/>
      <c r="AD16" s="1623"/>
      <c r="AE16" s="1624"/>
      <c r="AF16" s="1624"/>
      <c r="AG16" s="1624"/>
      <c r="AH16" s="1624"/>
      <c r="AI16" s="1624"/>
      <c r="AJ16" s="1625"/>
      <c r="AM16" s="1623"/>
      <c r="AN16" s="1624"/>
      <c r="AO16" s="1624"/>
      <c r="AP16" s="1624"/>
      <c r="AQ16" s="1624"/>
      <c r="AR16" s="1624"/>
      <c r="AS16" s="1625"/>
      <c r="AV16" s="1623"/>
      <c r="AW16" s="1624"/>
      <c r="AX16" s="1624"/>
      <c r="AY16" s="1624"/>
      <c r="AZ16" s="1624"/>
      <c r="BA16" s="1624"/>
      <c r="BB16" s="1625"/>
      <c r="BE16" s="92"/>
      <c r="BK16" s="16"/>
    </row>
    <row r="17" spans="2:57" ht="14.4" customHeight="1">
      <c r="B17" s="13"/>
      <c r="C17" s="1626"/>
      <c r="D17" s="1627"/>
      <c r="E17" s="1627"/>
      <c r="F17" s="1627"/>
      <c r="G17" s="1627"/>
      <c r="H17" s="1627"/>
      <c r="I17" s="1628"/>
      <c r="L17" s="1626"/>
      <c r="M17" s="1627"/>
      <c r="N17" s="1627"/>
      <c r="O17" s="1627"/>
      <c r="P17" s="1627"/>
      <c r="Q17" s="1627"/>
      <c r="R17" s="1628"/>
      <c r="U17" s="1626"/>
      <c r="V17" s="1627"/>
      <c r="W17" s="1627"/>
      <c r="X17" s="1627"/>
      <c r="Y17" s="1627"/>
      <c r="Z17" s="1627"/>
      <c r="AA17" s="1628"/>
      <c r="AD17" s="1626"/>
      <c r="AE17" s="1627"/>
      <c r="AF17" s="1627"/>
      <c r="AG17" s="1627"/>
      <c r="AH17" s="1627"/>
      <c r="AI17" s="1627"/>
      <c r="AJ17" s="1628"/>
      <c r="AM17" s="1626"/>
      <c r="AN17" s="1627"/>
      <c r="AO17" s="1627"/>
      <c r="AP17" s="1627"/>
      <c r="AQ17" s="1627"/>
      <c r="AR17" s="1627"/>
      <c r="AS17" s="1628"/>
      <c r="AV17" s="1626"/>
      <c r="AW17" s="1627"/>
      <c r="AX17" s="1627"/>
      <c r="AY17" s="1627"/>
      <c r="AZ17" s="1627"/>
      <c r="BA17" s="1627"/>
      <c r="BB17" s="1628"/>
      <c r="BE17" s="92"/>
    </row>
    <row r="18" spans="2:57" ht="14.4" customHeight="1">
      <c r="B18" s="13"/>
      <c r="C18" s="1626"/>
      <c r="D18" s="1627"/>
      <c r="E18" s="1627"/>
      <c r="F18" s="1627"/>
      <c r="G18" s="1627"/>
      <c r="H18" s="1627"/>
      <c r="I18" s="1628"/>
      <c r="L18" s="1626"/>
      <c r="M18" s="1627"/>
      <c r="N18" s="1627"/>
      <c r="O18" s="1627"/>
      <c r="P18" s="1627"/>
      <c r="Q18" s="1627"/>
      <c r="R18" s="1628"/>
      <c r="U18" s="1626"/>
      <c r="V18" s="1627"/>
      <c r="W18" s="1627"/>
      <c r="X18" s="1627"/>
      <c r="Y18" s="1627"/>
      <c r="Z18" s="1627"/>
      <c r="AA18" s="1628"/>
      <c r="AD18" s="1626"/>
      <c r="AE18" s="1627"/>
      <c r="AF18" s="1627"/>
      <c r="AG18" s="1627"/>
      <c r="AH18" s="1627"/>
      <c r="AI18" s="1627"/>
      <c r="AJ18" s="1628"/>
      <c r="AM18" s="1626"/>
      <c r="AN18" s="1627"/>
      <c r="AO18" s="1627"/>
      <c r="AP18" s="1627"/>
      <c r="AQ18" s="1627"/>
      <c r="AR18" s="1627"/>
      <c r="AS18" s="1628"/>
      <c r="AV18" s="1626"/>
      <c r="AW18" s="1627"/>
      <c r="AX18" s="1627"/>
      <c r="AY18" s="1627"/>
      <c r="AZ18" s="1627"/>
      <c r="BA18" s="1627"/>
      <c r="BB18" s="1628"/>
      <c r="BE18" s="92"/>
    </row>
    <row r="19" spans="2:57" ht="14.4" customHeight="1">
      <c r="B19" s="13"/>
      <c r="C19" s="1626"/>
      <c r="D19" s="1627"/>
      <c r="E19" s="1627"/>
      <c r="F19" s="1627"/>
      <c r="G19" s="1627"/>
      <c r="H19" s="1627"/>
      <c r="I19" s="1628"/>
      <c r="L19" s="1626"/>
      <c r="M19" s="1627"/>
      <c r="N19" s="1627"/>
      <c r="O19" s="1627"/>
      <c r="P19" s="1627"/>
      <c r="Q19" s="1627"/>
      <c r="R19" s="1628"/>
      <c r="U19" s="1626"/>
      <c r="V19" s="1627"/>
      <c r="W19" s="1627"/>
      <c r="X19" s="1627"/>
      <c r="Y19" s="1627"/>
      <c r="Z19" s="1627"/>
      <c r="AA19" s="1628"/>
      <c r="AD19" s="1626"/>
      <c r="AE19" s="1627"/>
      <c r="AF19" s="1627"/>
      <c r="AG19" s="1627"/>
      <c r="AH19" s="1627"/>
      <c r="AI19" s="1627"/>
      <c r="AJ19" s="1628"/>
      <c r="AM19" s="1626"/>
      <c r="AN19" s="1627"/>
      <c r="AO19" s="1627"/>
      <c r="AP19" s="1627"/>
      <c r="AQ19" s="1627"/>
      <c r="AR19" s="1627"/>
      <c r="AS19" s="1628"/>
      <c r="AV19" s="1626"/>
      <c r="AW19" s="1627"/>
      <c r="AX19" s="1627"/>
      <c r="AY19" s="1627"/>
      <c r="AZ19" s="1627"/>
      <c r="BA19" s="1627"/>
      <c r="BB19" s="1628"/>
      <c r="BE19" s="92"/>
    </row>
    <row r="20" spans="2:57" ht="14.4" customHeight="1">
      <c r="B20" s="13"/>
      <c r="C20" s="1626"/>
      <c r="D20" s="1627"/>
      <c r="E20" s="1627"/>
      <c r="F20" s="1627"/>
      <c r="G20" s="1627"/>
      <c r="H20" s="1627"/>
      <c r="I20" s="1628"/>
      <c r="L20" s="1626"/>
      <c r="M20" s="1627"/>
      <c r="N20" s="1627"/>
      <c r="O20" s="1627"/>
      <c r="P20" s="1627"/>
      <c r="Q20" s="1627"/>
      <c r="R20" s="1628"/>
      <c r="U20" s="1626"/>
      <c r="V20" s="1627"/>
      <c r="W20" s="1627"/>
      <c r="X20" s="1627"/>
      <c r="Y20" s="1627"/>
      <c r="Z20" s="1627"/>
      <c r="AA20" s="1628"/>
      <c r="AD20" s="1626"/>
      <c r="AE20" s="1627"/>
      <c r="AF20" s="1627"/>
      <c r="AG20" s="1627"/>
      <c r="AH20" s="1627"/>
      <c r="AI20" s="1627"/>
      <c r="AJ20" s="1628"/>
      <c r="AM20" s="1626"/>
      <c r="AN20" s="1627"/>
      <c r="AO20" s="1627"/>
      <c r="AP20" s="1627"/>
      <c r="AQ20" s="1627"/>
      <c r="AR20" s="1627"/>
      <c r="AS20" s="1628"/>
      <c r="AV20" s="1626"/>
      <c r="AW20" s="1627"/>
      <c r="AX20" s="1627"/>
      <c r="AY20" s="1627"/>
      <c r="AZ20" s="1627"/>
      <c r="BA20" s="1627"/>
      <c r="BB20" s="1628"/>
      <c r="BE20" s="92"/>
    </row>
    <row r="21" spans="2:57" ht="15" customHeight="1">
      <c r="B21" s="13"/>
      <c r="C21" s="1626"/>
      <c r="D21" s="1627"/>
      <c r="E21" s="1627"/>
      <c r="F21" s="1627"/>
      <c r="G21" s="1627"/>
      <c r="H21" s="1627"/>
      <c r="I21" s="1628"/>
      <c r="L21" s="1626"/>
      <c r="M21" s="1627"/>
      <c r="N21" s="1627"/>
      <c r="O21" s="1627"/>
      <c r="P21" s="1627"/>
      <c r="Q21" s="1627"/>
      <c r="R21" s="1628"/>
      <c r="U21" s="1626"/>
      <c r="V21" s="1627"/>
      <c r="W21" s="1627"/>
      <c r="X21" s="1627"/>
      <c r="Y21" s="1627"/>
      <c r="Z21" s="1627"/>
      <c r="AA21" s="1628"/>
      <c r="AD21" s="1626"/>
      <c r="AE21" s="1627"/>
      <c r="AF21" s="1627"/>
      <c r="AG21" s="1627"/>
      <c r="AH21" s="1627"/>
      <c r="AI21" s="1627"/>
      <c r="AJ21" s="1628"/>
      <c r="AM21" s="1626"/>
      <c r="AN21" s="1627"/>
      <c r="AO21" s="1627"/>
      <c r="AP21" s="1627"/>
      <c r="AQ21" s="1627"/>
      <c r="AR21" s="1627"/>
      <c r="AS21" s="1628"/>
      <c r="AV21" s="1626"/>
      <c r="AW21" s="1627"/>
      <c r="AX21" s="1627"/>
      <c r="AY21" s="1627"/>
      <c r="AZ21" s="1627"/>
      <c r="BA21" s="1627"/>
      <c r="BB21" s="1628"/>
      <c r="BE21" s="92"/>
    </row>
    <row r="22" spans="2:57" ht="14.4" customHeight="1">
      <c r="B22" s="13"/>
      <c r="C22" s="1626"/>
      <c r="D22" s="1627"/>
      <c r="E22" s="1627"/>
      <c r="F22" s="1627"/>
      <c r="G22" s="1627"/>
      <c r="H22" s="1627"/>
      <c r="I22" s="1628"/>
      <c r="L22" s="1626"/>
      <c r="M22" s="1627"/>
      <c r="N22" s="1627"/>
      <c r="O22" s="1627"/>
      <c r="P22" s="1627"/>
      <c r="Q22" s="1627"/>
      <c r="R22" s="1628"/>
      <c r="U22" s="1626"/>
      <c r="V22" s="1627"/>
      <c r="W22" s="1627"/>
      <c r="X22" s="1627"/>
      <c r="Y22" s="1627"/>
      <c r="Z22" s="1627"/>
      <c r="AA22" s="1628"/>
      <c r="AD22" s="1626"/>
      <c r="AE22" s="1627"/>
      <c r="AF22" s="1627"/>
      <c r="AG22" s="1627"/>
      <c r="AH22" s="1627"/>
      <c r="AI22" s="1627"/>
      <c r="AJ22" s="1628"/>
      <c r="AM22" s="1626"/>
      <c r="AN22" s="1627"/>
      <c r="AO22" s="1627"/>
      <c r="AP22" s="1627"/>
      <c r="AQ22" s="1627"/>
      <c r="AR22" s="1627"/>
      <c r="AS22" s="1628"/>
      <c r="AV22" s="1626"/>
      <c r="AW22" s="1627"/>
      <c r="AX22" s="1627"/>
      <c r="AY22" s="1627"/>
      <c r="AZ22" s="1627"/>
      <c r="BA22" s="1627"/>
      <c r="BB22" s="1628"/>
      <c r="BE22" s="15"/>
    </row>
    <row r="23" spans="2:57" ht="14.4" customHeight="1">
      <c r="B23" s="13"/>
      <c r="C23" s="1626"/>
      <c r="D23" s="1627"/>
      <c r="E23" s="1627"/>
      <c r="F23" s="1627"/>
      <c r="G23" s="1627"/>
      <c r="H23" s="1627"/>
      <c r="I23" s="1628"/>
      <c r="L23" s="1626"/>
      <c r="M23" s="1627"/>
      <c r="N23" s="1627"/>
      <c r="O23" s="1627"/>
      <c r="P23" s="1627"/>
      <c r="Q23" s="1627"/>
      <c r="R23" s="1628"/>
      <c r="U23" s="1626"/>
      <c r="V23" s="1627"/>
      <c r="W23" s="1627"/>
      <c r="X23" s="1627"/>
      <c r="Y23" s="1627"/>
      <c r="Z23" s="1627"/>
      <c r="AA23" s="1628"/>
      <c r="AD23" s="1626"/>
      <c r="AE23" s="1627"/>
      <c r="AF23" s="1627"/>
      <c r="AG23" s="1627"/>
      <c r="AH23" s="1627"/>
      <c r="AI23" s="1627"/>
      <c r="AJ23" s="1628"/>
      <c r="AM23" s="1626"/>
      <c r="AN23" s="1627"/>
      <c r="AO23" s="1627"/>
      <c r="AP23" s="1627"/>
      <c r="AQ23" s="1627"/>
      <c r="AR23" s="1627"/>
      <c r="AS23" s="1628"/>
      <c r="AV23" s="1626"/>
      <c r="AW23" s="1627"/>
      <c r="AX23" s="1627"/>
      <c r="AY23" s="1627"/>
      <c r="AZ23" s="1627"/>
      <c r="BA23" s="1627"/>
      <c r="BB23" s="1628"/>
      <c r="BE23" s="15"/>
    </row>
    <row r="24" spans="2:57" ht="15" customHeight="1">
      <c r="B24" s="13"/>
      <c r="C24" s="1626"/>
      <c r="D24" s="1627"/>
      <c r="E24" s="1627"/>
      <c r="F24" s="1627"/>
      <c r="G24" s="1627"/>
      <c r="H24" s="1627"/>
      <c r="I24" s="1628"/>
      <c r="L24" s="1626"/>
      <c r="M24" s="1627"/>
      <c r="N24" s="1627"/>
      <c r="O24" s="1627"/>
      <c r="P24" s="1627"/>
      <c r="Q24" s="1627"/>
      <c r="R24" s="1628"/>
      <c r="U24" s="1626"/>
      <c r="V24" s="1627"/>
      <c r="W24" s="1627"/>
      <c r="X24" s="1627"/>
      <c r="Y24" s="1627"/>
      <c r="Z24" s="1627"/>
      <c r="AA24" s="1628"/>
      <c r="AD24" s="1626"/>
      <c r="AE24" s="1627"/>
      <c r="AF24" s="1627"/>
      <c r="AG24" s="1627"/>
      <c r="AH24" s="1627"/>
      <c r="AI24" s="1627"/>
      <c r="AJ24" s="1628"/>
      <c r="AM24" s="1626"/>
      <c r="AN24" s="1627"/>
      <c r="AO24" s="1627"/>
      <c r="AP24" s="1627"/>
      <c r="AQ24" s="1627"/>
      <c r="AR24" s="1627"/>
      <c r="AS24" s="1628"/>
      <c r="AV24" s="1626"/>
      <c r="AW24" s="1627"/>
      <c r="AX24" s="1627"/>
      <c r="AY24" s="1627"/>
      <c r="AZ24" s="1627"/>
      <c r="BA24" s="1627"/>
      <c r="BB24" s="1628"/>
      <c r="BE24" s="15"/>
    </row>
    <row r="25" spans="2:57" ht="14.4" customHeight="1">
      <c r="B25" s="13"/>
      <c r="C25" s="1629"/>
      <c r="D25" s="956"/>
      <c r="E25" s="956"/>
      <c r="F25" s="956"/>
      <c r="G25" s="956"/>
      <c r="H25" s="956"/>
      <c r="I25" s="1630"/>
      <c r="L25" s="1629"/>
      <c r="M25" s="956"/>
      <c r="N25" s="956"/>
      <c r="O25" s="956"/>
      <c r="P25" s="956"/>
      <c r="Q25" s="956"/>
      <c r="R25" s="1630"/>
      <c r="U25" s="1629"/>
      <c r="V25" s="956"/>
      <c r="W25" s="956"/>
      <c r="X25" s="956"/>
      <c r="Y25" s="956"/>
      <c r="Z25" s="956"/>
      <c r="AA25" s="1630"/>
      <c r="AD25" s="1629"/>
      <c r="AE25" s="956"/>
      <c r="AF25" s="956"/>
      <c r="AG25" s="956"/>
      <c r="AH25" s="956"/>
      <c r="AI25" s="956"/>
      <c r="AJ25" s="1630"/>
      <c r="AM25" s="1629"/>
      <c r="AN25" s="956"/>
      <c r="AO25" s="956"/>
      <c r="AP25" s="956"/>
      <c r="AQ25" s="956"/>
      <c r="AR25" s="956"/>
      <c r="AS25" s="1630"/>
      <c r="AV25" s="1629"/>
      <c r="AW25" s="956"/>
      <c r="AX25" s="956"/>
      <c r="AY25" s="956"/>
      <c r="AZ25" s="956"/>
      <c r="BA25" s="956"/>
      <c r="BB25" s="1630"/>
      <c r="BE25" s="15"/>
    </row>
    <row r="26" spans="2:57">
      <c r="B26" s="13"/>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5"/>
    </row>
    <row r="27" spans="2:57">
      <c r="B27" s="13"/>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5"/>
    </row>
    <row r="28" spans="2:57">
      <c r="B28" s="13"/>
      <c r="C28" s="1623"/>
      <c r="D28" s="1624"/>
      <c r="E28" s="1624"/>
      <c r="F28" s="1624"/>
      <c r="G28" s="1624"/>
      <c r="H28" s="1624"/>
      <c r="I28" s="1625"/>
      <c r="L28" s="1623"/>
      <c r="M28" s="1624"/>
      <c r="N28" s="1624"/>
      <c r="O28" s="1624"/>
      <c r="P28" s="1624"/>
      <c r="Q28" s="1624"/>
      <c r="R28" s="1625"/>
      <c r="U28" s="1623"/>
      <c r="V28" s="1624"/>
      <c r="W28" s="1624"/>
      <c r="X28" s="1624"/>
      <c r="Y28" s="1624"/>
      <c r="Z28" s="1624"/>
      <c r="AA28" s="1625"/>
      <c r="AD28" s="1623"/>
      <c r="AE28" s="1624"/>
      <c r="AF28" s="1624"/>
      <c r="AG28" s="1624"/>
      <c r="AH28" s="1624"/>
      <c r="AI28" s="1624"/>
      <c r="AJ28" s="1625"/>
      <c r="AM28" s="1623"/>
      <c r="AN28" s="1624"/>
      <c r="AO28" s="1624"/>
      <c r="AP28" s="1624"/>
      <c r="AQ28" s="1624"/>
      <c r="AR28" s="1624"/>
      <c r="AS28" s="1625"/>
      <c r="AV28" s="1623"/>
      <c r="AW28" s="1624"/>
      <c r="AX28" s="1624"/>
      <c r="AY28" s="1624"/>
      <c r="AZ28" s="1624"/>
      <c r="BA28" s="1624"/>
      <c r="BB28" s="1625"/>
      <c r="BD28" s="14"/>
      <c r="BE28" s="15"/>
    </row>
    <row r="29" spans="2:57">
      <c r="B29" s="13"/>
      <c r="C29" s="1626"/>
      <c r="D29" s="1627"/>
      <c r="E29" s="1627"/>
      <c r="F29" s="1627"/>
      <c r="G29" s="1627"/>
      <c r="H29" s="1627"/>
      <c r="I29" s="1628"/>
      <c r="L29" s="1626"/>
      <c r="M29" s="1627"/>
      <c r="N29" s="1627"/>
      <c r="O29" s="1627"/>
      <c r="P29" s="1627"/>
      <c r="Q29" s="1627"/>
      <c r="R29" s="1628"/>
      <c r="U29" s="1626"/>
      <c r="V29" s="1627"/>
      <c r="W29" s="1627"/>
      <c r="X29" s="1627"/>
      <c r="Y29" s="1627"/>
      <c r="Z29" s="1627"/>
      <c r="AA29" s="1628"/>
      <c r="AD29" s="1626"/>
      <c r="AE29" s="1627"/>
      <c r="AF29" s="1627"/>
      <c r="AG29" s="1627"/>
      <c r="AH29" s="1627"/>
      <c r="AI29" s="1627"/>
      <c r="AJ29" s="1628"/>
      <c r="AM29" s="1626"/>
      <c r="AN29" s="1627"/>
      <c r="AO29" s="1627"/>
      <c r="AP29" s="1627"/>
      <c r="AQ29" s="1627"/>
      <c r="AR29" s="1627"/>
      <c r="AS29" s="1628"/>
      <c r="AV29" s="1626"/>
      <c r="AW29" s="1627"/>
      <c r="AX29" s="1627"/>
      <c r="AY29" s="1627"/>
      <c r="AZ29" s="1627"/>
      <c r="BA29" s="1627"/>
      <c r="BB29" s="1628"/>
      <c r="BD29" s="14"/>
      <c r="BE29" s="15"/>
    </row>
    <row r="30" spans="2:57">
      <c r="B30" s="13"/>
      <c r="C30" s="1626"/>
      <c r="D30" s="1627"/>
      <c r="E30" s="1627"/>
      <c r="F30" s="1627"/>
      <c r="G30" s="1627"/>
      <c r="H30" s="1627"/>
      <c r="I30" s="1628"/>
      <c r="L30" s="1626"/>
      <c r="M30" s="1627"/>
      <c r="N30" s="1627"/>
      <c r="O30" s="1627"/>
      <c r="P30" s="1627"/>
      <c r="Q30" s="1627"/>
      <c r="R30" s="1628"/>
      <c r="U30" s="1626"/>
      <c r="V30" s="1627"/>
      <c r="W30" s="1627"/>
      <c r="X30" s="1627"/>
      <c r="Y30" s="1627"/>
      <c r="Z30" s="1627"/>
      <c r="AA30" s="1628"/>
      <c r="AD30" s="1626"/>
      <c r="AE30" s="1627"/>
      <c r="AF30" s="1627"/>
      <c r="AG30" s="1627"/>
      <c r="AH30" s="1627"/>
      <c r="AI30" s="1627"/>
      <c r="AJ30" s="1628"/>
      <c r="AM30" s="1626"/>
      <c r="AN30" s="1627"/>
      <c r="AO30" s="1627"/>
      <c r="AP30" s="1627"/>
      <c r="AQ30" s="1627"/>
      <c r="AR30" s="1627"/>
      <c r="AS30" s="1628"/>
      <c r="AV30" s="1626"/>
      <c r="AW30" s="1627"/>
      <c r="AX30" s="1627"/>
      <c r="AY30" s="1627"/>
      <c r="AZ30" s="1627"/>
      <c r="BA30" s="1627"/>
      <c r="BB30" s="1628"/>
      <c r="BD30" s="14"/>
      <c r="BE30" s="15"/>
    </row>
    <row r="31" spans="2:57">
      <c r="B31" s="13"/>
      <c r="C31" s="1626"/>
      <c r="D31" s="1627"/>
      <c r="E31" s="1627"/>
      <c r="F31" s="1627"/>
      <c r="G31" s="1627"/>
      <c r="H31" s="1627"/>
      <c r="I31" s="1628"/>
      <c r="L31" s="1626"/>
      <c r="M31" s="1627"/>
      <c r="N31" s="1627"/>
      <c r="O31" s="1627"/>
      <c r="P31" s="1627"/>
      <c r="Q31" s="1627"/>
      <c r="R31" s="1628"/>
      <c r="U31" s="1626"/>
      <c r="V31" s="1627"/>
      <c r="W31" s="1627"/>
      <c r="X31" s="1627"/>
      <c r="Y31" s="1627"/>
      <c r="Z31" s="1627"/>
      <c r="AA31" s="1628"/>
      <c r="AD31" s="1626"/>
      <c r="AE31" s="1627"/>
      <c r="AF31" s="1627"/>
      <c r="AG31" s="1627"/>
      <c r="AH31" s="1627"/>
      <c r="AI31" s="1627"/>
      <c r="AJ31" s="1628"/>
      <c r="AM31" s="1626"/>
      <c r="AN31" s="1627"/>
      <c r="AO31" s="1627"/>
      <c r="AP31" s="1627"/>
      <c r="AQ31" s="1627"/>
      <c r="AR31" s="1627"/>
      <c r="AS31" s="1628"/>
      <c r="AV31" s="1626"/>
      <c r="AW31" s="1627"/>
      <c r="AX31" s="1627"/>
      <c r="AY31" s="1627"/>
      <c r="AZ31" s="1627"/>
      <c r="BA31" s="1627"/>
      <c r="BB31" s="1628"/>
      <c r="BD31" s="14"/>
      <c r="BE31" s="15"/>
    </row>
    <row r="32" spans="2:57">
      <c r="B32" s="13"/>
      <c r="C32" s="1626"/>
      <c r="D32" s="1627"/>
      <c r="E32" s="1627"/>
      <c r="F32" s="1627"/>
      <c r="G32" s="1627"/>
      <c r="H32" s="1627"/>
      <c r="I32" s="1628"/>
      <c r="L32" s="1626"/>
      <c r="M32" s="1627"/>
      <c r="N32" s="1627"/>
      <c r="O32" s="1627"/>
      <c r="P32" s="1627"/>
      <c r="Q32" s="1627"/>
      <c r="R32" s="1628"/>
      <c r="U32" s="1626"/>
      <c r="V32" s="1627"/>
      <c r="W32" s="1627"/>
      <c r="X32" s="1627"/>
      <c r="Y32" s="1627"/>
      <c r="Z32" s="1627"/>
      <c r="AA32" s="1628"/>
      <c r="AD32" s="1626"/>
      <c r="AE32" s="1627"/>
      <c r="AF32" s="1627"/>
      <c r="AG32" s="1627"/>
      <c r="AH32" s="1627"/>
      <c r="AI32" s="1627"/>
      <c r="AJ32" s="1628"/>
      <c r="AM32" s="1626"/>
      <c r="AN32" s="1627"/>
      <c r="AO32" s="1627"/>
      <c r="AP32" s="1627"/>
      <c r="AQ32" s="1627"/>
      <c r="AR32" s="1627"/>
      <c r="AS32" s="1628"/>
      <c r="AV32" s="1626"/>
      <c r="AW32" s="1627"/>
      <c r="AX32" s="1627"/>
      <c r="AY32" s="1627"/>
      <c r="AZ32" s="1627"/>
      <c r="BA32" s="1627"/>
      <c r="BB32" s="1628"/>
      <c r="BD32" s="14"/>
      <c r="BE32" s="15"/>
    </row>
    <row r="33" spans="2:57">
      <c r="B33" s="13"/>
      <c r="C33" s="1626"/>
      <c r="D33" s="1627"/>
      <c r="E33" s="1627"/>
      <c r="F33" s="1627"/>
      <c r="G33" s="1627"/>
      <c r="H33" s="1627"/>
      <c r="I33" s="1628"/>
      <c r="L33" s="1626"/>
      <c r="M33" s="1627"/>
      <c r="N33" s="1627"/>
      <c r="O33" s="1627"/>
      <c r="P33" s="1627"/>
      <c r="Q33" s="1627"/>
      <c r="R33" s="1628"/>
      <c r="U33" s="1626"/>
      <c r="V33" s="1627"/>
      <c r="W33" s="1627"/>
      <c r="X33" s="1627"/>
      <c r="Y33" s="1627"/>
      <c r="Z33" s="1627"/>
      <c r="AA33" s="1628"/>
      <c r="AD33" s="1626"/>
      <c r="AE33" s="1627"/>
      <c r="AF33" s="1627"/>
      <c r="AG33" s="1627"/>
      <c r="AH33" s="1627"/>
      <c r="AI33" s="1627"/>
      <c r="AJ33" s="1628"/>
      <c r="AM33" s="1626"/>
      <c r="AN33" s="1627"/>
      <c r="AO33" s="1627"/>
      <c r="AP33" s="1627"/>
      <c r="AQ33" s="1627"/>
      <c r="AR33" s="1627"/>
      <c r="AS33" s="1628"/>
      <c r="AV33" s="1626"/>
      <c r="AW33" s="1627"/>
      <c r="AX33" s="1627"/>
      <c r="AY33" s="1627"/>
      <c r="AZ33" s="1627"/>
      <c r="BA33" s="1627"/>
      <c r="BB33" s="1628"/>
      <c r="BD33" s="14"/>
      <c r="BE33" s="15"/>
    </row>
    <row r="34" spans="2:57">
      <c r="B34" s="13"/>
      <c r="C34" s="1626"/>
      <c r="D34" s="1627"/>
      <c r="E34" s="1627"/>
      <c r="F34" s="1627"/>
      <c r="G34" s="1627"/>
      <c r="H34" s="1627"/>
      <c r="I34" s="1628"/>
      <c r="L34" s="1626"/>
      <c r="M34" s="1627"/>
      <c r="N34" s="1627"/>
      <c r="O34" s="1627"/>
      <c r="P34" s="1627"/>
      <c r="Q34" s="1627"/>
      <c r="R34" s="1628"/>
      <c r="U34" s="1626"/>
      <c r="V34" s="1627"/>
      <c r="W34" s="1627"/>
      <c r="X34" s="1627"/>
      <c r="Y34" s="1627"/>
      <c r="Z34" s="1627"/>
      <c r="AA34" s="1628"/>
      <c r="AD34" s="1626"/>
      <c r="AE34" s="1627"/>
      <c r="AF34" s="1627"/>
      <c r="AG34" s="1627"/>
      <c r="AH34" s="1627"/>
      <c r="AI34" s="1627"/>
      <c r="AJ34" s="1628"/>
      <c r="AM34" s="1626"/>
      <c r="AN34" s="1627"/>
      <c r="AO34" s="1627"/>
      <c r="AP34" s="1627"/>
      <c r="AQ34" s="1627"/>
      <c r="AR34" s="1627"/>
      <c r="AS34" s="1628"/>
      <c r="AV34" s="1626"/>
      <c r="AW34" s="1627"/>
      <c r="AX34" s="1627"/>
      <c r="AY34" s="1627"/>
      <c r="AZ34" s="1627"/>
      <c r="BA34" s="1627"/>
      <c r="BB34" s="1628"/>
      <c r="BD34" s="14"/>
      <c r="BE34" s="15"/>
    </row>
    <row r="35" spans="2:57">
      <c r="B35" s="13"/>
      <c r="C35" s="1626"/>
      <c r="D35" s="1627"/>
      <c r="E35" s="1627"/>
      <c r="F35" s="1627"/>
      <c r="G35" s="1627"/>
      <c r="H35" s="1627"/>
      <c r="I35" s="1628"/>
      <c r="L35" s="1626"/>
      <c r="M35" s="1627"/>
      <c r="N35" s="1627"/>
      <c r="O35" s="1627"/>
      <c r="P35" s="1627"/>
      <c r="Q35" s="1627"/>
      <c r="R35" s="1628"/>
      <c r="U35" s="1626"/>
      <c r="V35" s="1627"/>
      <c r="W35" s="1627"/>
      <c r="X35" s="1627"/>
      <c r="Y35" s="1627"/>
      <c r="Z35" s="1627"/>
      <c r="AA35" s="1628"/>
      <c r="AD35" s="1626"/>
      <c r="AE35" s="1627"/>
      <c r="AF35" s="1627"/>
      <c r="AG35" s="1627"/>
      <c r="AH35" s="1627"/>
      <c r="AI35" s="1627"/>
      <c r="AJ35" s="1628"/>
      <c r="AM35" s="1626"/>
      <c r="AN35" s="1627"/>
      <c r="AO35" s="1627"/>
      <c r="AP35" s="1627"/>
      <c r="AQ35" s="1627"/>
      <c r="AR35" s="1627"/>
      <c r="AS35" s="1628"/>
      <c r="AV35" s="1626"/>
      <c r="AW35" s="1627"/>
      <c r="AX35" s="1627"/>
      <c r="AY35" s="1627"/>
      <c r="AZ35" s="1627"/>
      <c r="BA35" s="1627"/>
      <c r="BB35" s="1628"/>
      <c r="BD35" s="14"/>
      <c r="BE35" s="15"/>
    </row>
    <row r="36" spans="2:57">
      <c r="B36" s="13"/>
      <c r="C36" s="1626"/>
      <c r="D36" s="1627"/>
      <c r="E36" s="1627"/>
      <c r="F36" s="1627"/>
      <c r="G36" s="1627"/>
      <c r="H36" s="1627"/>
      <c r="I36" s="1628"/>
      <c r="L36" s="1626"/>
      <c r="M36" s="1627"/>
      <c r="N36" s="1627"/>
      <c r="O36" s="1627"/>
      <c r="P36" s="1627"/>
      <c r="Q36" s="1627"/>
      <c r="R36" s="1628"/>
      <c r="U36" s="1626"/>
      <c r="V36" s="1627"/>
      <c r="W36" s="1627"/>
      <c r="X36" s="1627"/>
      <c r="Y36" s="1627"/>
      <c r="Z36" s="1627"/>
      <c r="AA36" s="1628"/>
      <c r="AD36" s="1626"/>
      <c r="AE36" s="1627"/>
      <c r="AF36" s="1627"/>
      <c r="AG36" s="1627"/>
      <c r="AH36" s="1627"/>
      <c r="AI36" s="1627"/>
      <c r="AJ36" s="1628"/>
      <c r="AM36" s="1626"/>
      <c r="AN36" s="1627"/>
      <c r="AO36" s="1627"/>
      <c r="AP36" s="1627"/>
      <c r="AQ36" s="1627"/>
      <c r="AR36" s="1627"/>
      <c r="AS36" s="1628"/>
      <c r="AV36" s="1626"/>
      <c r="AW36" s="1627"/>
      <c r="AX36" s="1627"/>
      <c r="AY36" s="1627"/>
      <c r="AZ36" s="1627"/>
      <c r="BA36" s="1627"/>
      <c r="BB36" s="1628"/>
      <c r="BD36" s="14"/>
      <c r="BE36" s="15"/>
    </row>
    <row r="37" spans="2:57">
      <c r="B37" s="13"/>
      <c r="C37" s="1629"/>
      <c r="D37" s="956"/>
      <c r="E37" s="956"/>
      <c r="F37" s="956"/>
      <c r="G37" s="956"/>
      <c r="H37" s="956"/>
      <c r="I37" s="1630"/>
      <c r="L37" s="1629"/>
      <c r="M37" s="956"/>
      <c r="N37" s="956"/>
      <c r="O37" s="956"/>
      <c r="P37" s="956"/>
      <c r="Q37" s="956"/>
      <c r="R37" s="1630"/>
      <c r="U37" s="1629"/>
      <c r="V37" s="956"/>
      <c r="W37" s="956"/>
      <c r="X37" s="956"/>
      <c r="Y37" s="956"/>
      <c r="Z37" s="956"/>
      <c r="AA37" s="1630"/>
      <c r="AD37" s="1629"/>
      <c r="AE37" s="956"/>
      <c r="AF37" s="956"/>
      <c r="AG37" s="956"/>
      <c r="AH37" s="956"/>
      <c r="AI37" s="956"/>
      <c r="AJ37" s="1630"/>
      <c r="AM37" s="1629"/>
      <c r="AN37" s="956"/>
      <c r="AO37" s="956"/>
      <c r="AP37" s="956"/>
      <c r="AQ37" s="956"/>
      <c r="AR37" s="956"/>
      <c r="AS37" s="1630"/>
      <c r="AV37" s="1629"/>
      <c r="AW37" s="956"/>
      <c r="AX37" s="956"/>
      <c r="AY37" s="956"/>
      <c r="AZ37" s="956"/>
      <c r="BA37" s="956"/>
      <c r="BB37" s="1630"/>
      <c r="BD37" s="14"/>
      <c r="BE37" s="15"/>
    </row>
    <row r="38" spans="2:57">
      <c r="B38" s="13"/>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5"/>
    </row>
    <row r="39" spans="2:57">
      <c r="B39" s="13"/>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5"/>
    </row>
    <row r="40" spans="2:57">
      <c r="B40" s="13"/>
      <c r="C40" s="1623"/>
      <c r="D40" s="1624"/>
      <c r="E40" s="1624"/>
      <c r="F40" s="1624"/>
      <c r="G40" s="1624"/>
      <c r="H40" s="1624"/>
      <c r="I40" s="1625"/>
      <c r="L40" s="1623"/>
      <c r="M40" s="1624"/>
      <c r="N40" s="1624"/>
      <c r="O40" s="1624"/>
      <c r="P40" s="1624"/>
      <c r="Q40" s="1624"/>
      <c r="R40" s="1625"/>
      <c r="U40" s="1623"/>
      <c r="V40" s="1624"/>
      <c r="W40" s="1624"/>
      <c r="X40" s="1624"/>
      <c r="Y40" s="1624"/>
      <c r="Z40" s="1624"/>
      <c r="AA40" s="1625"/>
      <c r="AD40" s="1623"/>
      <c r="AE40" s="1624"/>
      <c r="AF40" s="1624"/>
      <c r="AG40" s="1624"/>
      <c r="AH40" s="1624"/>
      <c r="AI40" s="1624"/>
      <c r="AJ40" s="1625"/>
      <c r="AM40" s="1623"/>
      <c r="AN40" s="1624"/>
      <c r="AO40" s="1624"/>
      <c r="AP40" s="1624"/>
      <c r="AQ40" s="1624"/>
      <c r="AR40" s="1624"/>
      <c r="AS40" s="1625"/>
      <c r="AV40" s="1623"/>
      <c r="AW40" s="1624"/>
      <c r="AX40" s="1624"/>
      <c r="AY40" s="1624"/>
      <c r="AZ40" s="1624"/>
      <c r="BA40" s="1624"/>
      <c r="BB40" s="1625"/>
      <c r="BD40" s="14"/>
      <c r="BE40" s="15"/>
    </row>
    <row r="41" spans="2:57">
      <c r="B41" s="13"/>
      <c r="C41" s="1626"/>
      <c r="D41" s="1627"/>
      <c r="E41" s="1627"/>
      <c r="F41" s="1627"/>
      <c r="G41" s="1627"/>
      <c r="H41" s="1627"/>
      <c r="I41" s="1628"/>
      <c r="L41" s="1626"/>
      <c r="M41" s="1627"/>
      <c r="N41" s="1627"/>
      <c r="O41" s="1627"/>
      <c r="P41" s="1627"/>
      <c r="Q41" s="1627"/>
      <c r="R41" s="1628"/>
      <c r="U41" s="1626"/>
      <c r="V41" s="1627"/>
      <c r="W41" s="1627"/>
      <c r="X41" s="1627"/>
      <c r="Y41" s="1627"/>
      <c r="Z41" s="1627"/>
      <c r="AA41" s="1628"/>
      <c r="AD41" s="1626"/>
      <c r="AE41" s="1627"/>
      <c r="AF41" s="1627"/>
      <c r="AG41" s="1627"/>
      <c r="AH41" s="1627"/>
      <c r="AI41" s="1627"/>
      <c r="AJ41" s="1628"/>
      <c r="AM41" s="1626"/>
      <c r="AN41" s="1627"/>
      <c r="AO41" s="1627"/>
      <c r="AP41" s="1627"/>
      <c r="AQ41" s="1627"/>
      <c r="AR41" s="1627"/>
      <c r="AS41" s="1628"/>
      <c r="AV41" s="1626"/>
      <c r="AW41" s="1627"/>
      <c r="AX41" s="1627"/>
      <c r="AY41" s="1627"/>
      <c r="AZ41" s="1627"/>
      <c r="BA41" s="1627"/>
      <c r="BB41" s="1628"/>
      <c r="BD41" s="14"/>
      <c r="BE41" s="15"/>
    </row>
    <row r="42" spans="2:57">
      <c r="B42" s="13"/>
      <c r="C42" s="1626"/>
      <c r="D42" s="1627"/>
      <c r="E42" s="1627"/>
      <c r="F42" s="1627"/>
      <c r="G42" s="1627"/>
      <c r="H42" s="1627"/>
      <c r="I42" s="1628"/>
      <c r="L42" s="1626"/>
      <c r="M42" s="1627"/>
      <c r="N42" s="1627"/>
      <c r="O42" s="1627"/>
      <c r="P42" s="1627"/>
      <c r="Q42" s="1627"/>
      <c r="R42" s="1628"/>
      <c r="U42" s="1626"/>
      <c r="V42" s="1627"/>
      <c r="W42" s="1627"/>
      <c r="X42" s="1627"/>
      <c r="Y42" s="1627"/>
      <c r="Z42" s="1627"/>
      <c r="AA42" s="1628"/>
      <c r="AD42" s="1626"/>
      <c r="AE42" s="1627"/>
      <c r="AF42" s="1627"/>
      <c r="AG42" s="1627"/>
      <c r="AH42" s="1627"/>
      <c r="AI42" s="1627"/>
      <c r="AJ42" s="1628"/>
      <c r="AM42" s="1626"/>
      <c r="AN42" s="1627"/>
      <c r="AO42" s="1627"/>
      <c r="AP42" s="1627"/>
      <c r="AQ42" s="1627"/>
      <c r="AR42" s="1627"/>
      <c r="AS42" s="1628"/>
      <c r="AV42" s="1626"/>
      <c r="AW42" s="1627"/>
      <c r="AX42" s="1627"/>
      <c r="AY42" s="1627"/>
      <c r="AZ42" s="1627"/>
      <c r="BA42" s="1627"/>
      <c r="BB42" s="1628"/>
      <c r="BD42" s="14"/>
      <c r="BE42" s="15"/>
    </row>
    <row r="43" spans="2:57">
      <c r="B43" s="13"/>
      <c r="C43" s="1626"/>
      <c r="D43" s="1627"/>
      <c r="E43" s="1627"/>
      <c r="F43" s="1627"/>
      <c r="G43" s="1627"/>
      <c r="H43" s="1627"/>
      <c r="I43" s="1628"/>
      <c r="L43" s="1626"/>
      <c r="M43" s="1627"/>
      <c r="N43" s="1627"/>
      <c r="O43" s="1627"/>
      <c r="P43" s="1627"/>
      <c r="Q43" s="1627"/>
      <c r="R43" s="1628"/>
      <c r="U43" s="1626"/>
      <c r="V43" s="1627"/>
      <c r="W43" s="1627"/>
      <c r="X43" s="1627"/>
      <c r="Y43" s="1627"/>
      <c r="Z43" s="1627"/>
      <c r="AA43" s="1628"/>
      <c r="AD43" s="1626"/>
      <c r="AE43" s="1627"/>
      <c r="AF43" s="1627"/>
      <c r="AG43" s="1627"/>
      <c r="AH43" s="1627"/>
      <c r="AI43" s="1627"/>
      <c r="AJ43" s="1628"/>
      <c r="AM43" s="1626"/>
      <c r="AN43" s="1627"/>
      <c r="AO43" s="1627"/>
      <c r="AP43" s="1627"/>
      <c r="AQ43" s="1627"/>
      <c r="AR43" s="1627"/>
      <c r="AS43" s="1628"/>
      <c r="AV43" s="1626"/>
      <c r="AW43" s="1627"/>
      <c r="AX43" s="1627"/>
      <c r="AY43" s="1627"/>
      <c r="AZ43" s="1627"/>
      <c r="BA43" s="1627"/>
      <c r="BB43" s="1628"/>
      <c r="BD43" s="14"/>
      <c r="BE43" s="15"/>
    </row>
    <row r="44" spans="2:57">
      <c r="B44" s="13"/>
      <c r="C44" s="1626"/>
      <c r="D44" s="1627"/>
      <c r="E44" s="1627"/>
      <c r="F44" s="1627"/>
      <c r="G44" s="1627"/>
      <c r="H44" s="1627"/>
      <c r="I44" s="1628"/>
      <c r="L44" s="1626"/>
      <c r="M44" s="1627"/>
      <c r="N44" s="1627"/>
      <c r="O44" s="1627"/>
      <c r="P44" s="1627"/>
      <c r="Q44" s="1627"/>
      <c r="R44" s="1628"/>
      <c r="U44" s="1626"/>
      <c r="V44" s="1627"/>
      <c r="W44" s="1627"/>
      <c r="X44" s="1627"/>
      <c r="Y44" s="1627"/>
      <c r="Z44" s="1627"/>
      <c r="AA44" s="1628"/>
      <c r="AD44" s="1626"/>
      <c r="AE44" s="1627"/>
      <c r="AF44" s="1627"/>
      <c r="AG44" s="1627"/>
      <c r="AH44" s="1627"/>
      <c r="AI44" s="1627"/>
      <c r="AJ44" s="1628"/>
      <c r="AM44" s="1626"/>
      <c r="AN44" s="1627"/>
      <c r="AO44" s="1627"/>
      <c r="AP44" s="1627"/>
      <c r="AQ44" s="1627"/>
      <c r="AR44" s="1627"/>
      <c r="AS44" s="1628"/>
      <c r="AV44" s="1626"/>
      <c r="AW44" s="1627"/>
      <c r="AX44" s="1627"/>
      <c r="AY44" s="1627"/>
      <c r="AZ44" s="1627"/>
      <c r="BA44" s="1627"/>
      <c r="BB44" s="1628"/>
      <c r="BD44" s="14"/>
      <c r="BE44" s="15"/>
    </row>
    <row r="45" spans="2:57">
      <c r="B45" s="13"/>
      <c r="C45" s="1626"/>
      <c r="D45" s="1627"/>
      <c r="E45" s="1627"/>
      <c r="F45" s="1627"/>
      <c r="G45" s="1627"/>
      <c r="H45" s="1627"/>
      <c r="I45" s="1628"/>
      <c r="L45" s="1626"/>
      <c r="M45" s="1627"/>
      <c r="N45" s="1627"/>
      <c r="O45" s="1627"/>
      <c r="P45" s="1627"/>
      <c r="Q45" s="1627"/>
      <c r="R45" s="1628"/>
      <c r="U45" s="1626"/>
      <c r="V45" s="1627"/>
      <c r="W45" s="1627"/>
      <c r="X45" s="1627"/>
      <c r="Y45" s="1627"/>
      <c r="Z45" s="1627"/>
      <c r="AA45" s="1628"/>
      <c r="AD45" s="1626"/>
      <c r="AE45" s="1627"/>
      <c r="AF45" s="1627"/>
      <c r="AG45" s="1627"/>
      <c r="AH45" s="1627"/>
      <c r="AI45" s="1627"/>
      <c r="AJ45" s="1628"/>
      <c r="AM45" s="1626"/>
      <c r="AN45" s="1627"/>
      <c r="AO45" s="1627"/>
      <c r="AP45" s="1627"/>
      <c r="AQ45" s="1627"/>
      <c r="AR45" s="1627"/>
      <c r="AS45" s="1628"/>
      <c r="AV45" s="1626"/>
      <c r="AW45" s="1627"/>
      <c r="AX45" s="1627"/>
      <c r="AY45" s="1627"/>
      <c r="AZ45" s="1627"/>
      <c r="BA45" s="1627"/>
      <c r="BB45" s="1628"/>
      <c r="BD45" s="14"/>
      <c r="BE45" s="15"/>
    </row>
    <row r="46" spans="2:57">
      <c r="B46" s="13"/>
      <c r="C46" s="1626"/>
      <c r="D46" s="1627"/>
      <c r="E46" s="1627"/>
      <c r="F46" s="1627"/>
      <c r="G46" s="1627"/>
      <c r="H46" s="1627"/>
      <c r="I46" s="1628"/>
      <c r="L46" s="1626"/>
      <c r="M46" s="1627"/>
      <c r="N46" s="1627"/>
      <c r="O46" s="1627"/>
      <c r="P46" s="1627"/>
      <c r="Q46" s="1627"/>
      <c r="R46" s="1628"/>
      <c r="U46" s="1626"/>
      <c r="V46" s="1627"/>
      <c r="W46" s="1627"/>
      <c r="X46" s="1627"/>
      <c r="Y46" s="1627"/>
      <c r="Z46" s="1627"/>
      <c r="AA46" s="1628"/>
      <c r="AD46" s="1626"/>
      <c r="AE46" s="1627"/>
      <c r="AF46" s="1627"/>
      <c r="AG46" s="1627"/>
      <c r="AH46" s="1627"/>
      <c r="AI46" s="1627"/>
      <c r="AJ46" s="1628"/>
      <c r="AM46" s="1626"/>
      <c r="AN46" s="1627"/>
      <c r="AO46" s="1627"/>
      <c r="AP46" s="1627"/>
      <c r="AQ46" s="1627"/>
      <c r="AR46" s="1627"/>
      <c r="AS46" s="1628"/>
      <c r="AV46" s="1626"/>
      <c r="AW46" s="1627"/>
      <c r="AX46" s="1627"/>
      <c r="AY46" s="1627"/>
      <c r="AZ46" s="1627"/>
      <c r="BA46" s="1627"/>
      <c r="BB46" s="1628"/>
      <c r="BD46" s="14"/>
      <c r="BE46" s="15"/>
    </row>
    <row r="47" spans="2:57">
      <c r="B47" s="13"/>
      <c r="C47" s="1626"/>
      <c r="D47" s="1627"/>
      <c r="E47" s="1627"/>
      <c r="F47" s="1627"/>
      <c r="G47" s="1627"/>
      <c r="H47" s="1627"/>
      <c r="I47" s="1628"/>
      <c r="L47" s="1626"/>
      <c r="M47" s="1627"/>
      <c r="N47" s="1627"/>
      <c r="O47" s="1627"/>
      <c r="P47" s="1627"/>
      <c r="Q47" s="1627"/>
      <c r="R47" s="1628"/>
      <c r="U47" s="1626"/>
      <c r="V47" s="1627"/>
      <c r="W47" s="1627"/>
      <c r="X47" s="1627"/>
      <c r="Y47" s="1627"/>
      <c r="Z47" s="1627"/>
      <c r="AA47" s="1628"/>
      <c r="AD47" s="1626"/>
      <c r="AE47" s="1627"/>
      <c r="AF47" s="1627"/>
      <c r="AG47" s="1627"/>
      <c r="AH47" s="1627"/>
      <c r="AI47" s="1627"/>
      <c r="AJ47" s="1628"/>
      <c r="AM47" s="1626"/>
      <c r="AN47" s="1627"/>
      <c r="AO47" s="1627"/>
      <c r="AP47" s="1627"/>
      <c r="AQ47" s="1627"/>
      <c r="AR47" s="1627"/>
      <c r="AS47" s="1628"/>
      <c r="AV47" s="1626"/>
      <c r="AW47" s="1627"/>
      <c r="AX47" s="1627"/>
      <c r="AY47" s="1627"/>
      <c r="AZ47" s="1627"/>
      <c r="BA47" s="1627"/>
      <c r="BB47" s="1628"/>
      <c r="BD47" s="14"/>
      <c r="BE47" s="15"/>
    </row>
    <row r="48" spans="2:57">
      <c r="B48" s="13"/>
      <c r="C48" s="1626"/>
      <c r="D48" s="1627"/>
      <c r="E48" s="1627"/>
      <c r="F48" s="1627"/>
      <c r="G48" s="1627"/>
      <c r="H48" s="1627"/>
      <c r="I48" s="1628"/>
      <c r="L48" s="1626"/>
      <c r="M48" s="1627"/>
      <c r="N48" s="1627"/>
      <c r="O48" s="1627"/>
      <c r="P48" s="1627"/>
      <c r="Q48" s="1627"/>
      <c r="R48" s="1628"/>
      <c r="U48" s="1626"/>
      <c r="V48" s="1627"/>
      <c r="W48" s="1627"/>
      <c r="X48" s="1627"/>
      <c r="Y48" s="1627"/>
      <c r="Z48" s="1627"/>
      <c r="AA48" s="1628"/>
      <c r="AD48" s="1626"/>
      <c r="AE48" s="1627"/>
      <c r="AF48" s="1627"/>
      <c r="AG48" s="1627"/>
      <c r="AH48" s="1627"/>
      <c r="AI48" s="1627"/>
      <c r="AJ48" s="1628"/>
      <c r="AM48" s="1626"/>
      <c r="AN48" s="1627"/>
      <c r="AO48" s="1627"/>
      <c r="AP48" s="1627"/>
      <c r="AQ48" s="1627"/>
      <c r="AR48" s="1627"/>
      <c r="AS48" s="1628"/>
      <c r="AV48" s="1626"/>
      <c r="AW48" s="1627"/>
      <c r="AX48" s="1627"/>
      <c r="AY48" s="1627"/>
      <c r="AZ48" s="1627"/>
      <c r="BA48" s="1627"/>
      <c r="BB48" s="1628"/>
      <c r="BD48" s="14"/>
      <c r="BE48" s="15"/>
    </row>
    <row r="49" spans="2:57">
      <c r="B49" s="13"/>
      <c r="C49" s="1629"/>
      <c r="D49" s="956"/>
      <c r="E49" s="956"/>
      <c r="F49" s="956"/>
      <c r="G49" s="956"/>
      <c r="H49" s="956"/>
      <c r="I49" s="1630"/>
      <c r="L49" s="1629"/>
      <c r="M49" s="956"/>
      <c r="N49" s="956"/>
      <c r="O49" s="956"/>
      <c r="P49" s="956"/>
      <c r="Q49" s="956"/>
      <c r="R49" s="1630"/>
      <c r="U49" s="1629"/>
      <c r="V49" s="956"/>
      <c r="W49" s="956"/>
      <c r="X49" s="956"/>
      <c r="Y49" s="956"/>
      <c r="Z49" s="956"/>
      <c r="AA49" s="1630"/>
      <c r="AD49" s="1629"/>
      <c r="AE49" s="956"/>
      <c r="AF49" s="956"/>
      <c r="AG49" s="956"/>
      <c r="AH49" s="956"/>
      <c r="AI49" s="956"/>
      <c r="AJ49" s="1630"/>
      <c r="AM49" s="1629"/>
      <c r="AN49" s="956"/>
      <c r="AO49" s="956"/>
      <c r="AP49" s="956"/>
      <c r="AQ49" s="956"/>
      <c r="AR49" s="956"/>
      <c r="AS49" s="1630"/>
      <c r="AV49" s="1629"/>
      <c r="AW49" s="956"/>
      <c r="AX49" s="956"/>
      <c r="AY49" s="956"/>
      <c r="AZ49" s="956"/>
      <c r="BA49" s="956"/>
      <c r="BB49" s="1630"/>
      <c r="BD49" s="14"/>
      <c r="BE49" s="15"/>
    </row>
    <row r="50" spans="2:57">
      <c r="B50" s="13"/>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5"/>
    </row>
    <row r="51" spans="2:57">
      <c r="B51" s="13"/>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5"/>
    </row>
    <row r="52" spans="2:57">
      <c r="B52" s="13"/>
      <c r="C52" s="1623"/>
      <c r="D52" s="1624"/>
      <c r="E52" s="1624"/>
      <c r="F52" s="1624"/>
      <c r="G52" s="1624"/>
      <c r="H52" s="1624"/>
      <c r="I52" s="1625"/>
      <c r="L52" s="1623"/>
      <c r="M52" s="1624"/>
      <c r="N52" s="1624"/>
      <c r="O52" s="1624"/>
      <c r="P52" s="1624"/>
      <c r="Q52" s="1624"/>
      <c r="R52" s="1625"/>
      <c r="U52" s="1623"/>
      <c r="V52" s="1624"/>
      <c r="W52" s="1624"/>
      <c r="X52" s="1624"/>
      <c r="Y52" s="1624"/>
      <c r="Z52" s="1624"/>
      <c r="AA52" s="1625"/>
      <c r="AD52" s="1623"/>
      <c r="AE52" s="1624"/>
      <c r="AF52" s="1624"/>
      <c r="AG52" s="1624"/>
      <c r="AH52" s="1624"/>
      <c r="AI52" s="1624"/>
      <c r="AJ52" s="1625"/>
      <c r="AM52" s="1623"/>
      <c r="AN52" s="1624"/>
      <c r="AO52" s="1624"/>
      <c r="AP52" s="1624"/>
      <c r="AQ52" s="1624"/>
      <c r="AR52" s="1624"/>
      <c r="AS52" s="1625"/>
      <c r="AV52" s="1623"/>
      <c r="AW52" s="1624"/>
      <c r="AX52" s="1624"/>
      <c r="AY52" s="1624"/>
      <c r="AZ52" s="1624"/>
      <c r="BA52" s="1624"/>
      <c r="BB52" s="1625"/>
      <c r="BC52" s="14"/>
      <c r="BD52" s="14"/>
      <c r="BE52" s="15"/>
    </row>
    <row r="53" spans="2:57">
      <c r="B53" s="13"/>
      <c r="C53" s="1626"/>
      <c r="D53" s="1627"/>
      <c r="E53" s="1627"/>
      <c r="F53" s="1627"/>
      <c r="G53" s="1627"/>
      <c r="H53" s="1627"/>
      <c r="I53" s="1628"/>
      <c r="L53" s="1626"/>
      <c r="M53" s="1627"/>
      <c r="N53" s="1627"/>
      <c r="O53" s="1627"/>
      <c r="P53" s="1627"/>
      <c r="Q53" s="1627"/>
      <c r="R53" s="1628"/>
      <c r="U53" s="1626"/>
      <c r="V53" s="1627"/>
      <c r="W53" s="1627"/>
      <c r="X53" s="1627"/>
      <c r="Y53" s="1627"/>
      <c r="Z53" s="1627"/>
      <c r="AA53" s="1628"/>
      <c r="AD53" s="1626"/>
      <c r="AE53" s="1627"/>
      <c r="AF53" s="1627"/>
      <c r="AG53" s="1627"/>
      <c r="AH53" s="1627"/>
      <c r="AI53" s="1627"/>
      <c r="AJ53" s="1628"/>
      <c r="AM53" s="1626"/>
      <c r="AN53" s="1627"/>
      <c r="AO53" s="1627"/>
      <c r="AP53" s="1627"/>
      <c r="AQ53" s="1627"/>
      <c r="AR53" s="1627"/>
      <c r="AS53" s="1628"/>
      <c r="AV53" s="1626"/>
      <c r="AW53" s="1627"/>
      <c r="AX53" s="1627"/>
      <c r="AY53" s="1627"/>
      <c r="AZ53" s="1627"/>
      <c r="BA53" s="1627"/>
      <c r="BB53" s="1628"/>
      <c r="BC53" s="14"/>
      <c r="BD53" s="14"/>
      <c r="BE53" s="15"/>
    </row>
    <row r="54" spans="2:57">
      <c r="B54" s="13"/>
      <c r="C54" s="1626"/>
      <c r="D54" s="1627"/>
      <c r="E54" s="1627"/>
      <c r="F54" s="1627"/>
      <c r="G54" s="1627"/>
      <c r="H54" s="1627"/>
      <c r="I54" s="1628"/>
      <c r="L54" s="1626"/>
      <c r="M54" s="1627"/>
      <c r="N54" s="1627"/>
      <c r="O54" s="1627"/>
      <c r="P54" s="1627"/>
      <c r="Q54" s="1627"/>
      <c r="R54" s="1628"/>
      <c r="U54" s="1626"/>
      <c r="V54" s="1627"/>
      <c r="W54" s="1627"/>
      <c r="X54" s="1627"/>
      <c r="Y54" s="1627"/>
      <c r="Z54" s="1627"/>
      <c r="AA54" s="1628"/>
      <c r="AD54" s="1626"/>
      <c r="AE54" s="1627"/>
      <c r="AF54" s="1627"/>
      <c r="AG54" s="1627"/>
      <c r="AH54" s="1627"/>
      <c r="AI54" s="1627"/>
      <c r="AJ54" s="1628"/>
      <c r="AM54" s="1626"/>
      <c r="AN54" s="1627"/>
      <c r="AO54" s="1627"/>
      <c r="AP54" s="1627"/>
      <c r="AQ54" s="1627"/>
      <c r="AR54" s="1627"/>
      <c r="AS54" s="1628"/>
      <c r="AV54" s="1626"/>
      <c r="AW54" s="1627"/>
      <c r="AX54" s="1627"/>
      <c r="AY54" s="1627"/>
      <c r="AZ54" s="1627"/>
      <c r="BA54" s="1627"/>
      <c r="BB54" s="1628"/>
      <c r="BC54" s="14"/>
      <c r="BD54" s="14"/>
      <c r="BE54" s="15"/>
    </row>
    <row r="55" spans="2:57">
      <c r="B55" s="13"/>
      <c r="C55" s="1626"/>
      <c r="D55" s="1627"/>
      <c r="E55" s="1627"/>
      <c r="F55" s="1627"/>
      <c r="G55" s="1627"/>
      <c r="H55" s="1627"/>
      <c r="I55" s="1628"/>
      <c r="L55" s="1626"/>
      <c r="M55" s="1627"/>
      <c r="N55" s="1627"/>
      <c r="O55" s="1627"/>
      <c r="P55" s="1627"/>
      <c r="Q55" s="1627"/>
      <c r="R55" s="1628"/>
      <c r="U55" s="1626"/>
      <c r="V55" s="1627"/>
      <c r="W55" s="1627"/>
      <c r="X55" s="1627"/>
      <c r="Y55" s="1627"/>
      <c r="Z55" s="1627"/>
      <c r="AA55" s="1628"/>
      <c r="AD55" s="1626"/>
      <c r="AE55" s="1627"/>
      <c r="AF55" s="1627"/>
      <c r="AG55" s="1627"/>
      <c r="AH55" s="1627"/>
      <c r="AI55" s="1627"/>
      <c r="AJ55" s="1628"/>
      <c r="AM55" s="1626"/>
      <c r="AN55" s="1627"/>
      <c r="AO55" s="1627"/>
      <c r="AP55" s="1627"/>
      <c r="AQ55" s="1627"/>
      <c r="AR55" s="1627"/>
      <c r="AS55" s="1628"/>
      <c r="AV55" s="1626"/>
      <c r="AW55" s="1627"/>
      <c r="AX55" s="1627"/>
      <c r="AY55" s="1627"/>
      <c r="AZ55" s="1627"/>
      <c r="BA55" s="1627"/>
      <c r="BB55" s="1628"/>
      <c r="BC55" s="14"/>
      <c r="BD55" s="14"/>
      <c r="BE55" s="15"/>
    </row>
    <row r="56" spans="2:57">
      <c r="B56" s="13"/>
      <c r="C56" s="1626"/>
      <c r="D56" s="1627"/>
      <c r="E56" s="1627"/>
      <c r="F56" s="1627"/>
      <c r="G56" s="1627"/>
      <c r="H56" s="1627"/>
      <c r="I56" s="1628"/>
      <c r="L56" s="1626"/>
      <c r="M56" s="1627"/>
      <c r="N56" s="1627"/>
      <c r="O56" s="1627"/>
      <c r="P56" s="1627"/>
      <c r="Q56" s="1627"/>
      <c r="R56" s="1628"/>
      <c r="U56" s="1626"/>
      <c r="V56" s="1627"/>
      <c r="W56" s="1627"/>
      <c r="X56" s="1627"/>
      <c r="Y56" s="1627"/>
      <c r="Z56" s="1627"/>
      <c r="AA56" s="1628"/>
      <c r="AD56" s="1626"/>
      <c r="AE56" s="1627"/>
      <c r="AF56" s="1627"/>
      <c r="AG56" s="1627"/>
      <c r="AH56" s="1627"/>
      <c r="AI56" s="1627"/>
      <c r="AJ56" s="1628"/>
      <c r="AM56" s="1626"/>
      <c r="AN56" s="1627"/>
      <c r="AO56" s="1627"/>
      <c r="AP56" s="1627"/>
      <c r="AQ56" s="1627"/>
      <c r="AR56" s="1627"/>
      <c r="AS56" s="1628"/>
      <c r="AV56" s="1626"/>
      <c r="AW56" s="1627"/>
      <c r="AX56" s="1627"/>
      <c r="AY56" s="1627"/>
      <c r="AZ56" s="1627"/>
      <c r="BA56" s="1627"/>
      <c r="BB56" s="1628"/>
      <c r="BC56" s="14"/>
      <c r="BD56" s="14"/>
      <c r="BE56" s="15"/>
    </row>
    <row r="57" spans="2:57">
      <c r="B57" s="13"/>
      <c r="C57" s="1626"/>
      <c r="D57" s="1627"/>
      <c r="E57" s="1627"/>
      <c r="F57" s="1627"/>
      <c r="G57" s="1627"/>
      <c r="H57" s="1627"/>
      <c r="I57" s="1628"/>
      <c r="L57" s="1626"/>
      <c r="M57" s="1627"/>
      <c r="N57" s="1627"/>
      <c r="O57" s="1627"/>
      <c r="P57" s="1627"/>
      <c r="Q57" s="1627"/>
      <c r="R57" s="1628"/>
      <c r="U57" s="1626"/>
      <c r="V57" s="1627"/>
      <c r="W57" s="1627"/>
      <c r="X57" s="1627"/>
      <c r="Y57" s="1627"/>
      <c r="Z57" s="1627"/>
      <c r="AA57" s="1628"/>
      <c r="AD57" s="1626"/>
      <c r="AE57" s="1627"/>
      <c r="AF57" s="1627"/>
      <c r="AG57" s="1627"/>
      <c r="AH57" s="1627"/>
      <c r="AI57" s="1627"/>
      <c r="AJ57" s="1628"/>
      <c r="AM57" s="1626"/>
      <c r="AN57" s="1627"/>
      <c r="AO57" s="1627"/>
      <c r="AP57" s="1627"/>
      <c r="AQ57" s="1627"/>
      <c r="AR57" s="1627"/>
      <c r="AS57" s="1628"/>
      <c r="AV57" s="1626"/>
      <c r="AW57" s="1627"/>
      <c r="AX57" s="1627"/>
      <c r="AY57" s="1627"/>
      <c r="AZ57" s="1627"/>
      <c r="BA57" s="1627"/>
      <c r="BB57" s="1628"/>
      <c r="BC57" s="14"/>
      <c r="BD57" s="14"/>
      <c r="BE57" s="15"/>
    </row>
    <row r="58" spans="2:57">
      <c r="B58" s="13"/>
      <c r="C58" s="1626"/>
      <c r="D58" s="1627"/>
      <c r="E58" s="1627"/>
      <c r="F58" s="1627"/>
      <c r="G58" s="1627"/>
      <c r="H58" s="1627"/>
      <c r="I58" s="1628"/>
      <c r="L58" s="1626"/>
      <c r="M58" s="1627"/>
      <c r="N58" s="1627"/>
      <c r="O58" s="1627"/>
      <c r="P58" s="1627"/>
      <c r="Q58" s="1627"/>
      <c r="R58" s="1628"/>
      <c r="U58" s="1626"/>
      <c r="V58" s="1627"/>
      <c r="W58" s="1627"/>
      <c r="X58" s="1627"/>
      <c r="Y58" s="1627"/>
      <c r="Z58" s="1627"/>
      <c r="AA58" s="1628"/>
      <c r="AD58" s="1626"/>
      <c r="AE58" s="1627"/>
      <c r="AF58" s="1627"/>
      <c r="AG58" s="1627"/>
      <c r="AH58" s="1627"/>
      <c r="AI58" s="1627"/>
      <c r="AJ58" s="1628"/>
      <c r="AM58" s="1626"/>
      <c r="AN58" s="1627"/>
      <c r="AO58" s="1627"/>
      <c r="AP58" s="1627"/>
      <c r="AQ58" s="1627"/>
      <c r="AR58" s="1627"/>
      <c r="AS58" s="1628"/>
      <c r="AV58" s="1626"/>
      <c r="AW58" s="1627"/>
      <c r="AX58" s="1627"/>
      <c r="AY58" s="1627"/>
      <c r="AZ58" s="1627"/>
      <c r="BA58" s="1627"/>
      <c r="BB58" s="1628"/>
      <c r="BC58" s="14"/>
      <c r="BD58" s="14"/>
      <c r="BE58" s="15"/>
    </row>
    <row r="59" spans="2:57">
      <c r="B59" s="13"/>
      <c r="C59" s="1626"/>
      <c r="D59" s="1627"/>
      <c r="E59" s="1627"/>
      <c r="F59" s="1627"/>
      <c r="G59" s="1627"/>
      <c r="H59" s="1627"/>
      <c r="I59" s="1628"/>
      <c r="L59" s="1626"/>
      <c r="M59" s="1627"/>
      <c r="N59" s="1627"/>
      <c r="O59" s="1627"/>
      <c r="P59" s="1627"/>
      <c r="Q59" s="1627"/>
      <c r="R59" s="1628"/>
      <c r="U59" s="1626"/>
      <c r="V59" s="1627"/>
      <c r="W59" s="1627"/>
      <c r="X59" s="1627"/>
      <c r="Y59" s="1627"/>
      <c r="Z59" s="1627"/>
      <c r="AA59" s="1628"/>
      <c r="AD59" s="1626"/>
      <c r="AE59" s="1627"/>
      <c r="AF59" s="1627"/>
      <c r="AG59" s="1627"/>
      <c r="AH59" s="1627"/>
      <c r="AI59" s="1627"/>
      <c r="AJ59" s="1628"/>
      <c r="AM59" s="1626"/>
      <c r="AN59" s="1627"/>
      <c r="AO59" s="1627"/>
      <c r="AP59" s="1627"/>
      <c r="AQ59" s="1627"/>
      <c r="AR59" s="1627"/>
      <c r="AS59" s="1628"/>
      <c r="AV59" s="1626"/>
      <c r="AW59" s="1627"/>
      <c r="AX59" s="1627"/>
      <c r="AY59" s="1627"/>
      <c r="AZ59" s="1627"/>
      <c r="BA59" s="1627"/>
      <c r="BB59" s="1628"/>
      <c r="BC59" s="14"/>
      <c r="BD59" s="14"/>
      <c r="BE59" s="15"/>
    </row>
    <row r="60" spans="2:57">
      <c r="B60" s="13"/>
      <c r="C60" s="1626"/>
      <c r="D60" s="1627"/>
      <c r="E60" s="1627"/>
      <c r="F60" s="1627"/>
      <c r="G60" s="1627"/>
      <c r="H60" s="1627"/>
      <c r="I60" s="1628"/>
      <c r="L60" s="1626"/>
      <c r="M60" s="1627"/>
      <c r="N60" s="1627"/>
      <c r="O60" s="1627"/>
      <c r="P60" s="1627"/>
      <c r="Q60" s="1627"/>
      <c r="R60" s="1628"/>
      <c r="U60" s="1626"/>
      <c r="V60" s="1627"/>
      <c r="W60" s="1627"/>
      <c r="X60" s="1627"/>
      <c r="Y60" s="1627"/>
      <c r="Z60" s="1627"/>
      <c r="AA60" s="1628"/>
      <c r="AD60" s="1626"/>
      <c r="AE60" s="1627"/>
      <c r="AF60" s="1627"/>
      <c r="AG60" s="1627"/>
      <c r="AH60" s="1627"/>
      <c r="AI60" s="1627"/>
      <c r="AJ60" s="1628"/>
      <c r="AM60" s="1626"/>
      <c r="AN60" s="1627"/>
      <c r="AO60" s="1627"/>
      <c r="AP60" s="1627"/>
      <c r="AQ60" s="1627"/>
      <c r="AR60" s="1627"/>
      <c r="AS60" s="1628"/>
      <c r="AV60" s="1626"/>
      <c r="AW60" s="1627"/>
      <c r="AX60" s="1627"/>
      <c r="AY60" s="1627"/>
      <c r="AZ60" s="1627"/>
      <c r="BA60" s="1627"/>
      <c r="BB60" s="1628"/>
      <c r="BC60" s="14"/>
      <c r="BD60" s="14"/>
      <c r="BE60" s="15"/>
    </row>
    <row r="61" spans="2:57">
      <c r="B61" s="13"/>
      <c r="C61" s="1629"/>
      <c r="D61" s="956"/>
      <c r="E61" s="956"/>
      <c r="F61" s="956"/>
      <c r="G61" s="956"/>
      <c r="H61" s="956"/>
      <c r="I61" s="1630"/>
      <c r="L61" s="1629"/>
      <c r="M61" s="956"/>
      <c r="N61" s="956"/>
      <c r="O61" s="956"/>
      <c r="P61" s="956"/>
      <c r="Q61" s="956"/>
      <c r="R61" s="1630"/>
      <c r="U61" s="1629"/>
      <c r="V61" s="956"/>
      <c r="W61" s="956"/>
      <c r="X61" s="956"/>
      <c r="Y61" s="956"/>
      <c r="Z61" s="956"/>
      <c r="AA61" s="1630"/>
      <c r="AD61" s="1629"/>
      <c r="AE61" s="956"/>
      <c r="AF61" s="956"/>
      <c r="AG61" s="956"/>
      <c r="AH61" s="956"/>
      <c r="AI61" s="956"/>
      <c r="AJ61" s="1630"/>
      <c r="AM61" s="1629"/>
      <c r="AN61" s="956"/>
      <c r="AO61" s="956"/>
      <c r="AP61" s="956"/>
      <c r="AQ61" s="956"/>
      <c r="AR61" s="956"/>
      <c r="AS61" s="1630"/>
      <c r="AV61" s="1629"/>
      <c r="AW61" s="956"/>
      <c r="AX61" s="956"/>
      <c r="AY61" s="956"/>
      <c r="AZ61" s="956"/>
      <c r="BA61" s="956"/>
      <c r="BB61" s="1630"/>
      <c r="BC61" s="14"/>
      <c r="BD61" s="14"/>
      <c r="BE61" s="15"/>
    </row>
    <row r="62" spans="2:57">
      <c r="B62" s="13"/>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5"/>
    </row>
    <row r="63" spans="2:57">
      <c r="B63" s="13"/>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5"/>
    </row>
    <row r="64" spans="2:57">
      <c r="B64" s="13"/>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5"/>
    </row>
    <row r="65" spans="2:57" ht="13.8" thickBot="1">
      <c r="B65" s="243"/>
      <c r="C65" s="19"/>
      <c r="D65" s="19"/>
      <c r="E65" s="19"/>
      <c r="F65" s="19"/>
      <c r="G65" s="19"/>
      <c r="H65" s="19"/>
      <c r="I65" s="19"/>
      <c r="J65" s="19"/>
      <c r="K65" s="19"/>
      <c r="L65" s="19"/>
      <c r="M65" s="19"/>
      <c r="N65" s="19"/>
      <c r="O65" s="19"/>
      <c r="P65" s="19"/>
      <c r="Q65" s="19"/>
      <c r="R65" s="19"/>
      <c r="S65" s="19"/>
      <c r="T65" s="19"/>
      <c r="U65" s="19"/>
      <c r="V65" s="19"/>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1"/>
    </row>
  </sheetData>
  <mergeCells count="40">
    <mergeCell ref="B12:J12"/>
    <mergeCell ref="B11:J11"/>
    <mergeCell ref="B3:BE5"/>
    <mergeCell ref="B6:BE8"/>
    <mergeCell ref="K10:Z10"/>
    <mergeCell ref="AB10:AK10"/>
    <mergeCell ref="AL10:BC10"/>
    <mergeCell ref="B10:J10"/>
    <mergeCell ref="K11:Z11"/>
    <mergeCell ref="AB11:AK11"/>
    <mergeCell ref="AL11:BC11"/>
    <mergeCell ref="K12:Z12"/>
    <mergeCell ref="AB12:AK12"/>
    <mergeCell ref="AL12:BC12"/>
    <mergeCell ref="AV28:BB37"/>
    <mergeCell ref="C13:J13"/>
    <mergeCell ref="K13:Z13"/>
    <mergeCell ref="C16:I25"/>
    <mergeCell ref="L16:R25"/>
    <mergeCell ref="U16:AA25"/>
    <mergeCell ref="AD16:AJ25"/>
    <mergeCell ref="AM16:AS25"/>
    <mergeCell ref="AV16:BB25"/>
    <mergeCell ref="C28:I37"/>
    <mergeCell ref="L28:R37"/>
    <mergeCell ref="U28:AA37"/>
    <mergeCell ref="AD28:AJ37"/>
    <mergeCell ref="AM28:AS37"/>
    <mergeCell ref="AV52:BB61"/>
    <mergeCell ref="C40:I49"/>
    <mergeCell ref="L40:R49"/>
    <mergeCell ref="U40:AA49"/>
    <mergeCell ref="AD40:AJ49"/>
    <mergeCell ref="AM40:AS49"/>
    <mergeCell ref="AV40:BB49"/>
    <mergeCell ref="C52:I61"/>
    <mergeCell ref="L52:R61"/>
    <mergeCell ref="U52:AA61"/>
    <mergeCell ref="AD52:AJ61"/>
    <mergeCell ref="AM52:AS61"/>
  </mergeCells>
  <printOptions horizontalCentered="1"/>
  <pageMargins left="0.70866141732283472" right="0.70866141732283472" top="0.47244094488188981" bottom="0.74803149606299213" header="0" footer="0.19685039370078741"/>
  <pageSetup paperSize="9" scale="57" orientation="portrait" r:id="rId1"/>
  <headerFooter>
    <oddHeader>&amp;L&amp;G&amp;R&amp;"-,Bold"GL-PPAP-001.06</oddHeader>
    <oddFooter>&amp;LEffective Date: 01/06/2023&amp;C&amp;P / &amp;N&amp;RRevision 1</oddFooter>
  </headerFooter>
  <legacyDrawingHF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4933A-5A22-4425-811A-BC37A644E4E6}">
  <sheetPr codeName="Sheet8">
    <pageSetUpPr fitToPage="1"/>
  </sheetPr>
  <dimension ref="A1:AJ91"/>
  <sheetViews>
    <sheetView showGridLines="0" topLeftCell="A2" zoomScale="85" zoomScaleNormal="85" zoomScaleSheetLayoutView="70" workbookViewId="0">
      <selection activeCell="C14" sqref="C14:D48"/>
    </sheetView>
  </sheetViews>
  <sheetFormatPr defaultColWidth="9.33203125" defaultRowHeight="13.8"/>
  <cols>
    <col min="1" max="1" width="13.5546875" style="410" customWidth="1"/>
    <col min="2" max="12" width="12.6640625" style="115" customWidth="1"/>
    <col min="13" max="13" width="0.5546875" style="115" customWidth="1"/>
    <col min="14" max="14" width="14.5546875" style="115" customWidth="1"/>
    <col min="15" max="15" width="36" style="115" customWidth="1"/>
    <col min="16" max="16" width="16.44140625" style="115" customWidth="1"/>
    <col min="17" max="17" width="40.5546875" style="154" customWidth="1"/>
    <col min="18" max="18" width="21.5546875" style="113" customWidth="1"/>
    <col min="19" max="19" width="15.6640625" style="156" customWidth="1"/>
    <col min="20" max="21" width="9.33203125" style="156"/>
    <col min="22" max="22" width="12.6640625" style="156" customWidth="1"/>
    <col min="23" max="29" width="9.33203125" style="156"/>
    <col min="30" max="36" width="9.33203125" style="114"/>
    <col min="37" max="16384" width="9.33203125" style="115"/>
  </cols>
  <sheetData>
    <row r="1" spans="1:36" s="101" customFormat="1" ht="25.2" thickBot="1">
      <c r="A1" s="1646" t="s">
        <v>303</v>
      </c>
      <c r="B1" s="1647"/>
      <c r="C1" s="1647"/>
      <c r="D1" s="1647"/>
      <c r="E1" s="1647"/>
      <c r="F1" s="1647"/>
      <c r="G1" s="1647"/>
      <c r="H1" s="1647"/>
      <c r="I1" s="1647"/>
      <c r="J1" s="1647"/>
      <c r="K1" s="1647"/>
      <c r="L1" s="1647"/>
      <c r="M1" s="1647"/>
      <c r="N1" s="1647"/>
      <c r="O1" s="1647"/>
      <c r="P1" s="1647"/>
      <c r="Q1" s="1648"/>
      <c r="R1" s="99"/>
      <c r="S1" s="155"/>
      <c r="T1" s="155"/>
      <c r="U1" s="155"/>
      <c r="V1" s="155"/>
      <c r="W1" s="155"/>
      <c r="X1" s="155"/>
      <c r="Y1" s="155"/>
      <c r="Z1" s="155"/>
      <c r="AA1" s="155"/>
      <c r="AB1" s="155"/>
      <c r="AC1" s="155"/>
      <c r="AD1" s="100"/>
      <c r="AE1" s="100"/>
      <c r="AF1" s="100"/>
      <c r="AG1" s="100"/>
      <c r="AH1" s="100"/>
      <c r="AI1" s="100"/>
      <c r="AJ1" s="100"/>
    </row>
    <row r="2" spans="1:36" s="101" customFormat="1" ht="13.2" customHeight="1">
      <c r="A2" s="90"/>
      <c r="B2" s="102"/>
      <c r="C2" s="102"/>
      <c r="D2" s="102"/>
      <c r="E2" s="102"/>
      <c r="F2" s="102"/>
      <c r="G2" s="102"/>
      <c r="H2" s="102"/>
      <c r="I2" s="102"/>
      <c r="J2" s="102"/>
      <c r="K2" s="102"/>
      <c r="L2" s="102"/>
      <c r="M2" s="103"/>
      <c r="N2" s="102"/>
      <c r="O2" s="102"/>
      <c r="P2" s="102"/>
      <c r="Q2" s="91"/>
      <c r="R2" s="99"/>
      <c r="S2" s="155"/>
      <c r="T2" s="155"/>
      <c r="U2" s="155"/>
      <c r="V2" s="155"/>
      <c r="W2" s="155"/>
      <c r="X2" s="155"/>
      <c r="Y2" s="155"/>
      <c r="Z2" s="155"/>
      <c r="AA2" s="155"/>
      <c r="AB2" s="155"/>
      <c r="AC2" s="155"/>
      <c r="AD2" s="100"/>
      <c r="AE2" s="100"/>
      <c r="AF2" s="100"/>
      <c r="AG2" s="100"/>
      <c r="AH2" s="100"/>
      <c r="AI2" s="100"/>
      <c r="AJ2" s="100"/>
    </row>
    <row r="3" spans="1:36" s="101" customFormat="1" ht="22.5" customHeight="1">
      <c r="A3" s="382"/>
      <c r="B3" s="383" t="s">
        <v>304</v>
      </c>
      <c r="C3" s="1649" t="str">
        <f>IF('0. PAR'!I8="","",'0. PAR'!I8)</f>
        <v/>
      </c>
      <c r="D3" s="1649"/>
      <c r="E3" s="384"/>
      <c r="H3" s="1650" t="s">
        <v>305</v>
      </c>
      <c r="I3" s="1650"/>
      <c r="J3" s="1654" t="str">
        <f>IF('0. PAR'!I8="","",'0. PAR'!AO8)</f>
        <v/>
      </c>
      <c r="K3" s="1655"/>
      <c r="L3" s="1655"/>
      <c r="O3" s="385" t="s">
        <v>306</v>
      </c>
      <c r="P3" s="656" t="str">
        <f>IF('0. PAR'!I8="","",'0. PAR'!I9)</f>
        <v/>
      </c>
      <c r="Q3" s="104"/>
      <c r="R3" s="99"/>
      <c r="S3" s="155"/>
      <c r="T3" s="155"/>
      <c r="U3" s="155"/>
      <c r="V3" s="155"/>
      <c r="W3" s="155"/>
      <c r="X3" s="155"/>
      <c r="Y3" s="155"/>
      <c r="Z3" s="155"/>
      <c r="AA3" s="155"/>
      <c r="AB3" s="155"/>
      <c r="AC3" s="155"/>
      <c r="AD3" s="100"/>
      <c r="AE3" s="100"/>
      <c r="AF3" s="100"/>
      <c r="AG3" s="100"/>
      <c r="AH3" s="100"/>
      <c r="AI3" s="100"/>
      <c r="AJ3" s="100"/>
    </row>
    <row r="4" spans="1:36" s="101" customFormat="1" ht="23.7" customHeight="1">
      <c r="A4" s="386"/>
      <c r="B4" s="383" t="s">
        <v>307</v>
      </c>
      <c r="C4" s="1649" t="str">
        <f>IF('0. PAR'!I8="","",'0. PAR'!I9)</f>
        <v/>
      </c>
      <c r="D4" s="1649"/>
      <c r="E4" s="384"/>
      <c r="H4" s="1650" t="s">
        <v>308</v>
      </c>
      <c r="I4" s="1650"/>
      <c r="J4" s="1654" t="str">
        <f>IF('0. PAR'!I8="","",'0. PAR'!AO10)</f>
        <v/>
      </c>
      <c r="K4" s="1655"/>
      <c r="L4" s="1655"/>
      <c r="O4" s="385" t="s">
        <v>309</v>
      </c>
      <c r="P4" s="657"/>
      <c r="Q4" s="104"/>
      <c r="R4" s="99"/>
      <c r="S4" s="155"/>
      <c r="T4" s="155"/>
      <c r="U4" s="155"/>
      <c r="V4" s="155"/>
      <c r="W4" s="155"/>
      <c r="X4" s="155"/>
      <c r="Y4" s="155"/>
      <c r="Z4" s="155"/>
      <c r="AA4" s="155"/>
      <c r="AB4" s="155"/>
      <c r="AC4" s="155"/>
      <c r="AD4" s="100"/>
      <c r="AE4" s="100"/>
      <c r="AF4" s="100"/>
      <c r="AG4" s="100"/>
      <c r="AH4" s="100"/>
      <c r="AI4" s="100"/>
      <c r="AJ4" s="100"/>
    </row>
    <row r="5" spans="1:36" s="101" customFormat="1" ht="8.6999999999999993" customHeight="1" thickBot="1">
      <c r="A5" s="105"/>
      <c r="B5" s="106"/>
      <c r="C5" s="107"/>
      <c r="D5" s="107"/>
      <c r="E5" s="108"/>
      <c r="F5" s="109"/>
      <c r="G5" s="109"/>
      <c r="H5" s="110"/>
      <c r="I5" s="110"/>
      <c r="J5" s="107"/>
      <c r="K5" s="107"/>
      <c r="L5" s="107"/>
      <c r="M5" s="109"/>
      <c r="N5" s="109"/>
      <c r="O5" s="111"/>
      <c r="P5" s="107"/>
      <c r="Q5" s="112"/>
      <c r="R5" s="99"/>
      <c r="S5" s="155"/>
      <c r="T5" s="155"/>
      <c r="U5" s="155"/>
      <c r="V5" s="155"/>
      <c r="W5" s="155"/>
      <c r="X5" s="155"/>
      <c r="Y5" s="155"/>
      <c r="Z5" s="155"/>
      <c r="AA5" s="155"/>
      <c r="AB5" s="155"/>
      <c r="AC5" s="155"/>
      <c r="AD5" s="100"/>
      <c r="AE5" s="100"/>
      <c r="AF5" s="100"/>
      <c r="AG5" s="100"/>
      <c r="AH5" s="100"/>
      <c r="AI5" s="100"/>
      <c r="AJ5" s="100"/>
    </row>
    <row r="6" spans="1:36" s="101" customFormat="1" ht="28.5" customHeight="1">
      <c r="A6" s="1638" t="s">
        <v>310</v>
      </c>
      <c r="B6" s="1639"/>
      <c r="C6" s="1639"/>
      <c r="D6" s="1639"/>
      <c r="E6" s="1639"/>
      <c r="F6" s="1639"/>
      <c r="G6" s="1639"/>
      <c r="H6" s="1639"/>
      <c r="I6" s="1639"/>
      <c r="J6" s="1639"/>
      <c r="K6" s="1639"/>
      <c r="L6" s="1639"/>
      <c r="M6" s="1639"/>
      <c r="N6" s="1639"/>
      <c r="O6" s="1639"/>
      <c r="P6" s="1639"/>
      <c r="Q6" s="1640"/>
      <c r="R6" s="99"/>
      <c r="S6" s="155"/>
      <c r="T6" s="155"/>
      <c r="U6" s="155"/>
      <c r="V6" s="155"/>
      <c r="W6" s="155"/>
      <c r="X6" s="155"/>
      <c r="Y6" s="155"/>
      <c r="Z6" s="155"/>
      <c r="AA6" s="155"/>
      <c r="AB6" s="155"/>
      <c r="AC6" s="155"/>
      <c r="AD6" s="100"/>
      <c r="AE6" s="100"/>
      <c r="AF6" s="100"/>
      <c r="AG6" s="100"/>
      <c r="AH6" s="100"/>
      <c r="AI6" s="100"/>
      <c r="AJ6" s="100"/>
    </row>
    <row r="7" spans="1:36" ht="41.1" customHeight="1" thickBot="1">
      <c r="A7" s="1641"/>
      <c r="B7" s="1642"/>
      <c r="C7" s="1642"/>
      <c r="D7" s="1642"/>
      <c r="E7" s="1642"/>
      <c r="F7" s="1642"/>
      <c r="G7" s="1642"/>
      <c r="H7" s="1642"/>
      <c r="I7" s="1642"/>
      <c r="J7" s="1642"/>
      <c r="K7" s="1642"/>
      <c r="L7" s="1642"/>
      <c r="M7" s="1642"/>
      <c r="N7" s="1642"/>
      <c r="O7" s="1642"/>
      <c r="P7" s="1642"/>
      <c r="Q7" s="1643"/>
    </row>
    <row r="8" spans="1:36" ht="17.399999999999999">
      <c r="A8" s="387"/>
      <c r="B8" s="116" t="s">
        <v>311</v>
      </c>
      <c r="C8" s="116" t="s">
        <v>312</v>
      </c>
      <c r="D8" s="116" t="s">
        <v>313</v>
      </c>
      <c r="E8" s="116" t="s">
        <v>314</v>
      </c>
      <c r="F8" s="116" t="s">
        <v>315</v>
      </c>
      <c r="G8" s="116" t="s">
        <v>316</v>
      </c>
      <c r="H8" s="116" t="s">
        <v>317</v>
      </c>
      <c r="I8" s="116" t="s">
        <v>318</v>
      </c>
      <c r="J8" s="116" t="s">
        <v>319</v>
      </c>
      <c r="K8" s="116" t="s">
        <v>320</v>
      </c>
      <c r="L8" s="116" t="s">
        <v>321</v>
      </c>
      <c r="M8" s="116"/>
      <c r="N8" s="117" t="s">
        <v>322</v>
      </c>
      <c r="O8" s="388">
        <v>2</v>
      </c>
      <c r="P8" s="389" t="s">
        <v>323</v>
      </c>
      <c r="Q8" s="390" t="str">
        <f>INDEX(T14:AC14,O8)</f>
        <v/>
      </c>
      <c r="S8" s="1644" t="s">
        <v>324</v>
      </c>
      <c r="T8" s="1644"/>
      <c r="U8" s="1644"/>
      <c r="V8" s="1644"/>
    </row>
    <row r="9" spans="1:36" s="381" customFormat="1">
      <c r="A9" s="658" t="s">
        <v>325</v>
      </c>
      <c r="B9" s="659" t="s">
        <v>326</v>
      </c>
      <c r="C9" s="660"/>
      <c r="D9" s="660"/>
      <c r="E9" s="660"/>
      <c r="F9" s="660"/>
      <c r="G9" s="660"/>
      <c r="H9" s="660"/>
      <c r="I9" s="660"/>
      <c r="J9" s="660"/>
      <c r="K9" s="660"/>
      <c r="L9" s="661"/>
      <c r="M9" s="118"/>
      <c r="N9" s="398" t="s">
        <v>325</v>
      </c>
      <c r="O9" s="399">
        <f>INDEX(B9:K9,O8)</f>
        <v>0</v>
      </c>
      <c r="P9" s="400" t="s">
        <v>327</v>
      </c>
      <c r="Q9" s="662">
        <f>INDEX(T12:AC12,O8)</f>
        <v>0</v>
      </c>
      <c r="R9" s="119"/>
      <c r="S9" s="391"/>
      <c r="T9" s="392" t="s">
        <v>328</v>
      </c>
      <c r="U9" s="392" t="s">
        <v>329</v>
      </c>
      <c r="V9" s="392" t="s">
        <v>314</v>
      </c>
      <c r="W9" s="392" t="s">
        <v>315</v>
      </c>
      <c r="X9" s="392" t="s">
        <v>316</v>
      </c>
      <c r="Y9" s="392" t="s">
        <v>317</v>
      </c>
      <c r="Z9" s="392" t="s">
        <v>318</v>
      </c>
      <c r="AA9" s="392" t="s">
        <v>319</v>
      </c>
      <c r="AB9" s="392" t="s">
        <v>320</v>
      </c>
      <c r="AC9" s="392" t="s">
        <v>321</v>
      </c>
      <c r="AD9" s="120"/>
      <c r="AE9" s="120"/>
      <c r="AF9" s="120"/>
      <c r="AG9" s="120"/>
      <c r="AH9" s="120"/>
      <c r="AI9" s="120"/>
      <c r="AJ9" s="120"/>
    </row>
    <row r="10" spans="1:36">
      <c r="A10" s="658" t="s">
        <v>330</v>
      </c>
      <c r="B10" s="659">
        <v>95</v>
      </c>
      <c r="C10" s="660"/>
      <c r="D10" s="660"/>
      <c r="E10" s="660"/>
      <c r="F10" s="660"/>
      <c r="G10" s="660"/>
      <c r="H10" s="660"/>
      <c r="I10" s="660"/>
      <c r="J10" s="660"/>
      <c r="K10" s="660"/>
      <c r="L10" s="661"/>
      <c r="M10" s="121"/>
      <c r="N10" s="398" t="s">
        <v>331</v>
      </c>
      <c r="O10" s="403">
        <f>INDEX(T10:AC10,$O$8)</f>
        <v>0</v>
      </c>
      <c r="P10" s="400" t="s">
        <v>332</v>
      </c>
      <c r="Q10" s="662">
        <f>INDEX(T13:AC13,O8)</f>
        <v>0</v>
      </c>
      <c r="S10" s="393" t="s">
        <v>331</v>
      </c>
      <c r="T10" s="394">
        <f t="shared" ref="T10:AC10" si="0">B11+(B10-B11)/2</f>
        <v>94</v>
      </c>
      <c r="U10" s="394">
        <f t="shared" si="0"/>
        <v>0</v>
      </c>
      <c r="V10" s="394">
        <f t="shared" si="0"/>
        <v>0</v>
      </c>
      <c r="W10" s="394">
        <f t="shared" si="0"/>
        <v>0</v>
      </c>
      <c r="X10" s="394">
        <f t="shared" si="0"/>
        <v>0</v>
      </c>
      <c r="Y10" s="394">
        <f t="shared" si="0"/>
        <v>0</v>
      </c>
      <c r="Z10" s="394">
        <f t="shared" si="0"/>
        <v>0</v>
      </c>
      <c r="AA10" s="394">
        <f t="shared" si="0"/>
        <v>0</v>
      </c>
      <c r="AB10" s="394">
        <f t="shared" si="0"/>
        <v>0</v>
      </c>
      <c r="AC10" s="394">
        <f t="shared" si="0"/>
        <v>0</v>
      </c>
    </row>
    <row r="11" spans="1:36">
      <c r="A11" s="658" t="s">
        <v>333</v>
      </c>
      <c r="B11" s="659">
        <v>93</v>
      </c>
      <c r="C11" s="660"/>
      <c r="D11" s="660"/>
      <c r="E11" s="660"/>
      <c r="F11" s="660"/>
      <c r="G11" s="660"/>
      <c r="H11" s="660"/>
      <c r="I11" s="660"/>
      <c r="J11" s="660"/>
      <c r="K11" s="660"/>
      <c r="L11" s="661"/>
      <c r="M11" s="118"/>
      <c r="N11" s="398" t="s">
        <v>330</v>
      </c>
      <c r="O11" s="399">
        <f>INDEX(B10:K10,O8)</f>
        <v>0</v>
      </c>
      <c r="P11" s="395" t="s">
        <v>334</v>
      </c>
      <c r="Q11" s="663" t="str">
        <f>INDEX(T15:AC15,$O$8)</f>
        <v/>
      </c>
      <c r="S11" s="393" t="s">
        <v>335</v>
      </c>
      <c r="T11" s="396" t="str">
        <f t="shared" ref="T11:AC11" si="1">B12</f>
        <v>mm</v>
      </c>
      <c r="U11" s="396">
        <f t="shared" si="1"/>
        <v>0</v>
      </c>
      <c r="V11" s="396">
        <f t="shared" si="1"/>
        <v>0</v>
      </c>
      <c r="W11" s="396">
        <f t="shared" si="1"/>
        <v>0</v>
      </c>
      <c r="X11" s="396">
        <f t="shared" si="1"/>
        <v>0</v>
      </c>
      <c r="Y11" s="396">
        <f t="shared" si="1"/>
        <v>0</v>
      </c>
      <c r="Z11" s="396">
        <f t="shared" si="1"/>
        <v>0</v>
      </c>
      <c r="AA11" s="396">
        <f t="shared" si="1"/>
        <v>0</v>
      </c>
      <c r="AB11" s="396">
        <f t="shared" si="1"/>
        <v>0</v>
      </c>
      <c r="AC11" s="396">
        <f t="shared" si="1"/>
        <v>0</v>
      </c>
    </row>
    <row r="12" spans="1:36" ht="14.4" thickBot="1">
      <c r="A12" s="397" t="s">
        <v>335</v>
      </c>
      <c r="B12" s="664" t="s">
        <v>336</v>
      </c>
      <c r="C12" s="665"/>
      <c r="D12" s="665"/>
      <c r="E12" s="665"/>
      <c r="F12" s="665"/>
      <c r="G12" s="665"/>
      <c r="H12" s="665"/>
      <c r="I12" s="665"/>
      <c r="J12" s="665"/>
      <c r="K12" s="665"/>
      <c r="L12" s="301"/>
      <c r="M12" s="118"/>
      <c r="N12" s="666" t="s">
        <v>333</v>
      </c>
      <c r="O12" s="667">
        <f>INDEX(B11:K11,O8)</f>
        <v>0</v>
      </c>
      <c r="P12" s="668" t="s">
        <v>337</v>
      </c>
      <c r="Q12" s="669" t="str">
        <f>INDEX(T16:AC16,$O$8)</f>
        <v/>
      </c>
      <c r="S12" s="393" t="s">
        <v>327</v>
      </c>
      <c r="T12" s="401">
        <f t="shared" ref="T12:AC12" si="2">MAX(B14:B48)</f>
        <v>94.21</v>
      </c>
      <c r="U12" s="401">
        <f t="shared" si="2"/>
        <v>0</v>
      </c>
      <c r="V12" s="401">
        <f t="shared" si="2"/>
        <v>0</v>
      </c>
      <c r="W12" s="401">
        <f t="shared" si="2"/>
        <v>0</v>
      </c>
      <c r="X12" s="401">
        <f t="shared" si="2"/>
        <v>0</v>
      </c>
      <c r="Y12" s="401">
        <f t="shared" si="2"/>
        <v>0</v>
      </c>
      <c r="Z12" s="401">
        <f t="shared" si="2"/>
        <v>0</v>
      </c>
      <c r="AA12" s="401">
        <f t="shared" si="2"/>
        <v>0</v>
      </c>
      <c r="AB12" s="401">
        <f t="shared" si="2"/>
        <v>0</v>
      </c>
      <c r="AC12" s="401">
        <f t="shared" si="2"/>
        <v>0</v>
      </c>
    </row>
    <row r="13" spans="1:36" ht="17.7" customHeight="1" thickBot="1">
      <c r="A13" s="402" t="s">
        <v>311</v>
      </c>
      <c r="B13" s="1651" t="s">
        <v>338</v>
      </c>
      <c r="C13" s="1652"/>
      <c r="D13" s="1652"/>
      <c r="E13" s="1652"/>
      <c r="F13" s="1652"/>
      <c r="G13" s="1652"/>
      <c r="H13" s="1652"/>
      <c r="I13" s="1652"/>
      <c r="J13" s="1652"/>
      <c r="K13" s="1652"/>
      <c r="L13" s="1653"/>
      <c r="M13" s="122"/>
      <c r="N13" s="666" t="s">
        <v>339</v>
      </c>
      <c r="O13" s="670">
        <f>INDEX(T19:AC19,$O$8)</f>
        <v>0</v>
      </c>
      <c r="P13" s="668" t="s">
        <v>340</v>
      </c>
      <c r="Q13" s="669" t="str">
        <f>INDEX(T17:AC17,$O$8)</f>
        <v/>
      </c>
      <c r="S13" s="393" t="s">
        <v>332</v>
      </c>
      <c r="T13" s="401">
        <f t="shared" ref="T13:AC13" si="3">MIN(B14:B48)</f>
        <v>93.882000000000005</v>
      </c>
      <c r="U13" s="401">
        <f t="shared" si="3"/>
        <v>0</v>
      </c>
      <c r="V13" s="401">
        <f t="shared" si="3"/>
        <v>0</v>
      </c>
      <c r="W13" s="401">
        <f t="shared" si="3"/>
        <v>0</v>
      </c>
      <c r="X13" s="401">
        <f t="shared" si="3"/>
        <v>0</v>
      </c>
      <c r="Y13" s="401">
        <f t="shared" si="3"/>
        <v>0</v>
      </c>
      <c r="Z13" s="401">
        <f t="shared" si="3"/>
        <v>0</v>
      </c>
      <c r="AA13" s="401">
        <f t="shared" si="3"/>
        <v>0</v>
      </c>
      <c r="AB13" s="401">
        <f t="shared" si="3"/>
        <v>0</v>
      </c>
      <c r="AC13" s="401">
        <f t="shared" si="3"/>
        <v>0</v>
      </c>
    </row>
    <row r="14" spans="1:36" ht="13.95" customHeight="1" thickBot="1">
      <c r="A14" s="578">
        <v>1</v>
      </c>
      <c r="B14" s="580">
        <v>94.11</v>
      </c>
      <c r="C14" s="581"/>
      <c r="D14" s="581"/>
      <c r="E14" s="582"/>
      <c r="F14" s="581"/>
      <c r="G14" s="581"/>
      <c r="H14" s="581"/>
      <c r="I14" s="581"/>
      <c r="J14" s="671"/>
      <c r="K14" s="671"/>
      <c r="L14" s="583"/>
      <c r="M14" s="123"/>
      <c r="N14" s="672" t="s">
        <v>335</v>
      </c>
      <c r="O14" s="673">
        <f>INDEX(T11:AC11,$O$8)</f>
        <v>0</v>
      </c>
      <c r="P14" s="674" t="s">
        <v>341</v>
      </c>
      <c r="Q14" s="675" t="str">
        <f>INDEX(T18:AC18,$O$8)</f>
        <v/>
      </c>
      <c r="S14" s="393" t="s">
        <v>323</v>
      </c>
      <c r="T14" s="401">
        <f t="shared" ref="T14:AC14" si="4">IFERROR(AVERAGE(B14:B48),"")</f>
        <v>94.015799999999999</v>
      </c>
      <c r="U14" s="401" t="str">
        <f t="shared" si="4"/>
        <v/>
      </c>
      <c r="V14" s="401" t="str">
        <f t="shared" si="4"/>
        <v/>
      </c>
      <c r="W14" s="401" t="str">
        <f t="shared" si="4"/>
        <v/>
      </c>
      <c r="X14" s="401" t="str">
        <f t="shared" si="4"/>
        <v/>
      </c>
      <c r="Y14" s="401" t="str">
        <f t="shared" si="4"/>
        <v/>
      </c>
      <c r="Z14" s="401" t="str">
        <f t="shared" si="4"/>
        <v/>
      </c>
      <c r="AA14" s="401" t="str">
        <f t="shared" si="4"/>
        <v/>
      </c>
      <c r="AB14" s="401" t="str">
        <f t="shared" si="4"/>
        <v/>
      </c>
      <c r="AC14" s="401" t="str">
        <f t="shared" si="4"/>
        <v/>
      </c>
    </row>
    <row r="15" spans="1:36" s="125" customFormat="1" ht="13.95" customHeight="1">
      <c r="A15" s="676">
        <v>2</v>
      </c>
      <c r="B15" s="677">
        <v>93.885000000000005</v>
      </c>
      <c r="C15" s="678"/>
      <c r="D15" s="581"/>
      <c r="E15" s="679"/>
      <c r="F15" s="678"/>
      <c r="G15" s="678"/>
      <c r="H15" s="678"/>
      <c r="I15" s="678"/>
      <c r="J15" s="680"/>
      <c r="K15" s="680"/>
      <c r="L15" s="681"/>
      <c r="M15" s="124"/>
      <c r="Q15" s="126"/>
      <c r="R15" s="127"/>
      <c r="S15" s="393" t="s">
        <v>342</v>
      </c>
      <c r="T15" s="401">
        <f t="shared" ref="T15:AC15" si="5">IFERROR(STDEV(B14:B48),"")</f>
        <v>0.14332201505699899</v>
      </c>
      <c r="U15" s="401" t="str">
        <f t="shared" si="5"/>
        <v/>
      </c>
      <c r="V15" s="401" t="str">
        <f t="shared" si="5"/>
        <v/>
      </c>
      <c r="W15" s="401" t="str">
        <f t="shared" si="5"/>
        <v/>
      </c>
      <c r="X15" s="401" t="str">
        <f t="shared" si="5"/>
        <v/>
      </c>
      <c r="Y15" s="401" t="str">
        <f t="shared" si="5"/>
        <v/>
      </c>
      <c r="Z15" s="401" t="str">
        <f t="shared" si="5"/>
        <v/>
      </c>
      <c r="AA15" s="401" t="str">
        <f t="shared" si="5"/>
        <v/>
      </c>
      <c r="AB15" s="401" t="str">
        <f t="shared" si="5"/>
        <v/>
      </c>
      <c r="AC15" s="401" t="str">
        <f t="shared" si="5"/>
        <v/>
      </c>
      <c r="AD15" s="128"/>
      <c r="AE15" s="128"/>
      <c r="AF15" s="128"/>
      <c r="AG15" s="128"/>
      <c r="AH15" s="128"/>
      <c r="AI15" s="128"/>
      <c r="AJ15" s="128"/>
    </row>
    <row r="16" spans="1:36" s="129" customFormat="1" ht="13.95" customHeight="1">
      <c r="A16" s="676">
        <v>3</v>
      </c>
      <c r="B16" s="677">
        <v>93.992000000000004</v>
      </c>
      <c r="C16" s="678"/>
      <c r="D16" s="678"/>
      <c r="E16" s="679"/>
      <c r="F16" s="678"/>
      <c r="G16" s="678"/>
      <c r="H16" s="678"/>
      <c r="I16" s="678"/>
      <c r="J16" s="680"/>
      <c r="K16" s="680"/>
      <c r="L16" s="681"/>
      <c r="M16" s="124"/>
      <c r="Q16" s="130"/>
      <c r="R16" s="131"/>
      <c r="S16" s="393" t="s">
        <v>337</v>
      </c>
      <c r="T16" s="401">
        <f t="shared" ref="T16:AC16" si="6">IFERROR((B10-B11)/(6*T15),"")</f>
        <v>2.3257650487314674</v>
      </c>
      <c r="U16" s="401" t="str">
        <f t="shared" si="6"/>
        <v/>
      </c>
      <c r="V16" s="401" t="str">
        <f t="shared" si="6"/>
        <v/>
      </c>
      <c r="W16" s="401" t="str">
        <f t="shared" si="6"/>
        <v/>
      </c>
      <c r="X16" s="401" t="str">
        <f t="shared" si="6"/>
        <v/>
      </c>
      <c r="Y16" s="401" t="str">
        <f t="shared" si="6"/>
        <v/>
      </c>
      <c r="Z16" s="401" t="str">
        <f t="shared" si="6"/>
        <v/>
      </c>
      <c r="AA16" s="401" t="str">
        <f t="shared" si="6"/>
        <v/>
      </c>
      <c r="AB16" s="401" t="str">
        <f t="shared" si="6"/>
        <v/>
      </c>
      <c r="AC16" s="401" t="str">
        <f t="shared" si="6"/>
        <v/>
      </c>
      <c r="AD16" s="132"/>
      <c r="AE16" s="132"/>
      <c r="AF16" s="132"/>
      <c r="AG16" s="132"/>
      <c r="AH16" s="132"/>
      <c r="AI16" s="132"/>
      <c r="AJ16" s="132"/>
    </row>
    <row r="17" spans="1:36" s="410" customFormat="1" ht="13.95" customHeight="1">
      <c r="A17" s="676">
        <v>4</v>
      </c>
      <c r="B17" s="677">
        <v>94.21</v>
      </c>
      <c r="C17" s="678"/>
      <c r="D17" s="678"/>
      <c r="E17" s="679"/>
      <c r="F17" s="678"/>
      <c r="G17" s="678"/>
      <c r="H17" s="678"/>
      <c r="I17" s="678"/>
      <c r="J17" s="680"/>
      <c r="K17" s="680"/>
      <c r="L17" s="681"/>
      <c r="M17" s="404"/>
      <c r="N17" s="405"/>
      <c r="O17" s="405"/>
      <c r="P17" s="405"/>
      <c r="Q17" s="406"/>
      <c r="R17" s="407"/>
      <c r="S17" s="393" t="s">
        <v>340</v>
      </c>
      <c r="T17" s="401">
        <f t="shared" ref="T17:AC17" si="7">IFERROR(MIN((B10-T14)/(3*T15),(T14-B11)/(3*T15)),"")</f>
        <v>2.2890179609615129</v>
      </c>
      <c r="U17" s="401" t="str">
        <f t="shared" si="7"/>
        <v/>
      </c>
      <c r="V17" s="401" t="str">
        <f t="shared" si="7"/>
        <v/>
      </c>
      <c r="W17" s="401" t="str">
        <f t="shared" si="7"/>
        <v/>
      </c>
      <c r="X17" s="401" t="str">
        <f t="shared" si="7"/>
        <v/>
      </c>
      <c r="Y17" s="401" t="str">
        <f t="shared" si="7"/>
        <v/>
      </c>
      <c r="Z17" s="401" t="str">
        <f t="shared" si="7"/>
        <v/>
      </c>
      <c r="AA17" s="401" t="str">
        <f t="shared" si="7"/>
        <v/>
      </c>
      <c r="AB17" s="401" t="str">
        <f t="shared" si="7"/>
        <v/>
      </c>
      <c r="AC17" s="401" t="str">
        <f t="shared" si="7"/>
        <v/>
      </c>
      <c r="AD17" s="408"/>
      <c r="AE17" s="409"/>
      <c r="AF17" s="409"/>
      <c r="AG17" s="409"/>
      <c r="AH17" s="409"/>
      <c r="AI17" s="409"/>
      <c r="AJ17" s="409"/>
    </row>
    <row r="18" spans="1:36" s="410" customFormat="1" ht="13.95" customHeight="1">
      <c r="A18" s="676">
        <v>5</v>
      </c>
      <c r="B18" s="677">
        <v>93.882000000000005</v>
      </c>
      <c r="C18" s="678"/>
      <c r="D18" s="678"/>
      <c r="E18" s="679"/>
      <c r="F18" s="678"/>
      <c r="G18" s="678"/>
      <c r="H18" s="678"/>
      <c r="I18" s="678"/>
      <c r="J18" s="680"/>
      <c r="K18" s="680"/>
      <c r="L18" s="681"/>
      <c r="M18" s="404"/>
      <c r="N18" s="133"/>
      <c r="O18" s="134"/>
      <c r="P18" s="133"/>
      <c r="Q18" s="135"/>
      <c r="R18" s="136"/>
      <c r="S18" s="411" t="s">
        <v>343</v>
      </c>
      <c r="T18" s="412">
        <f t="shared" ref="T18:AC18" si="8">IFERROR((NORMDIST(B10,T14,T15,TRUE)-NORMDIST(B11,T14,T15,TRUE)),"")</f>
        <v>0.99999999999604039</v>
      </c>
      <c r="U18" s="412" t="str">
        <f t="shared" si="8"/>
        <v/>
      </c>
      <c r="V18" s="412" t="str">
        <f t="shared" si="8"/>
        <v/>
      </c>
      <c r="W18" s="412" t="str">
        <f t="shared" si="8"/>
        <v/>
      </c>
      <c r="X18" s="412" t="str">
        <f t="shared" si="8"/>
        <v/>
      </c>
      <c r="Y18" s="412" t="str">
        <f t="shared" si="8"/>
        <v/>
      </c>
      <c r="Z18" s="412" t="str">
        <f t="shared" si="8"/>
        <v/>
      </c>
      <c r="AA18" s="412" t="str">
        <f t="shared" si="8"/>
        <v/>
      </c>
      <c r="AB18" s="412" t="str">
        <f t="shared" si="8"/>
        <v/>
      </c>
      <c r="AC18" s="412" t="str">
        <f t="shared" si="8"/>
        <v/>
      </c>
      <c r="AD18" s="408"/>
      <c r="AE18" s="409"/>
      <c r="AF18" s="409"/>
      <c r="AG18" s="409"/>
      <c r="AH18" s="409"/>
      <c r="AI18" s="409"/>
      <c r="AJ18" s="409"/>
    </row>
    <row r="19" spans="1:36" s="410" customFormat="1" ht="13.95" customHeight="1">
      <c r="A19" s="676">
        <v>6</v>
      </c>
      <c r="B19" s="677"/>
      <c r="C19" s="678"/>
      <c r="D19" s="678"/>
      <c r="E19" s="679"/>
      <c r="F19" s="678"/>
      <c r="G19" s="678"/>
      <c r="H19" s="678"/>
      <c r="I19" s="678"/>
      <c r="J19" s="680"/>
      <c r="K19" s="680"/>
      <c r="L19" s="681"/>
      <c r="M19" s="404"/>
      <c r="N19" s="405"/>
      <c r="O19" s="405"/>
      <c r="P19" s="405"/>
      <c r="Q19" s="406"/>
      <c r="R19" s="407"/>
      <c r="S19" s="411" t="s">
        <v>339</v>
      </c>
      <c r="T19" s="411">
        <f t="shared" ref="T19:AC19" si="9">COUNTA(B14:B48)</f>
        <v>5</v>
      </c>
      <c r="U19" s="411">
        <f t="shared" si="9"/>
        <v>0</v>
      </c>
      <c r="V19" s="411">
        <f t="shared" si="9"/>
        <v>0</v>
      </c>
      <c r="W19" s="411">
        <f t="shared" si="9"/>
        <v>0</v>
      </c>
      <c r="X19" s="411">
        <f t="shared" si="9"/>
        <v>0</v>
      </c>
      <c r="Y19" s="411">
        <f t="shared" si="9"/>
        <v>0</v>
      </c>
      <c r="Z19" s="411">
        <f t="shared" si="9"/>
        <v>0</v>
      </c>
      <c r="AA19" s="411">
        <f t="shared" si="9"/>
        <v>0</v>
      </c>
      <c r="AB19" s="411">
        <f t="shared" si="9"/>
        <v>0</v>
      </c>
      <c r="AC19" s="411">
        <f t="shared" si="9"/>
        <v>0</v>
      </c>
      <c r="AD19" s="408"/>
      <c r="AE19" s="409"/>
      <c r="AF19" s="409"/>
      <c r="AG19" s="409"/>
      <c r="AH19" s="409"/>
      <c r="AI19" s="409"/>
      <c r="AJ19" s="409"/>
    </row>
    <row r="20" spans="1:36" s="410" customFormat="1" ht="13.95" customHeight="1">
      <c r="A20" s="676">
        <v>7</v>
      </c>
      <c r="B20" s="677"/>
      <c r="C20" s="678"/>
      <c r="D20" s="678"/>
      <c r="E20" s="679"/>
      <c r="F20" s="678"/>
      <c r="G20" s="678"/>
      <c r="H20" s="678"/>
      <c r="I20" s="678"/>
      <c r="J20" s="680"/>
      <c r="K20" s="680"/>
      <c r="L20" s="681"/>
      <c r="M20" s="404"/>
      <c r="N20" s="133"/>
      <c r="O20" s="134"/>
      <c r="P20" s="133"/>
      <c r="Q20" s="135"/>
      <c r="R20" s="407"/>
      <c r="S20" s="411" t="s">
        <v>344</v>
      </c>
      <c r="T20" s="413">
        <f t="shared" ref="T20:AC20" si="10">(T12-T13)/19</f>
        <v>1.7263157894736248E-2</v>
      </c>
      <c r="U20" s="413">
        <f t="shared" si="10"/>
        <v>0</v>
      </c>
      <c r="V20" s="413">
        <f t="shared" si="10"/>
        <v>0</v>
      </c>
      <c r="W20" s="413">
        <f t="shared" si="10"/>
        <v>0</v>
      </c>
      <c r="X20" s="413">
        <f t="shared" si="10"/>
        <v>0</v>
      </c>
      <c r="Y20" s="413">
        <f t="shared" si="10"/>
        <v>0</v>
      </c>
      <c r="Z20" s="413">
        <f t="shared" si="10"/>
        <v>0</v>
      </c>
      <c r="AA20" s="413">
        <f t="shared" si="10"/>
        <v>0</v>
      </c>
      <c r="AB20" s="413">
        <f t="shared" si="10"/>
        <v>0</v>
      </c>
      <c r="AC20" s="413">
        <f t="shared" si="10"/>
        <v>0</v>
      </c>
      <c r="AD20" s="408"/>
      <c r="AE20" s="409"/>
      <c r="AF20" s="409"/>
      <c r="AG20" s="409"/>
      <c r="AH20" s="409"/>
      <c r="AI20" s="409"/>
      <c r="AJ20" s="409"/>
    </row>
    <row r="21" spans="1:36" s="410" customFormat="1" ht="13.95" customHeight="1">
      <c r="A21" s="676">
        <v>8</v>
      </c>
      <c r="B21" s="677"/>
      <c r="C21" s="678"/>
      <c r="D21" s="678"/>
      <c r="E21" s="679"/>
      <c r="F21" s="678"/>
      <c r="G21" s="678"/>
      <c r="H21" s="678"/>
      <c r="I21" s="678"/>
      <c r="J21" s="680"/>
      <c r="K21" s="680"/>
      <c r="L21" s="681"/>
      <c r="M21" s="404"/>
      <c r="N21" s="405"/>
      <c r="O21" s="405"/>
      <c r="P21" s="133"/>
      <c r="Q21" s="135"/>
      <c r="R21" s="407"/>
      <c r="S21" s="414"/>
      <c r="T21" s="414"/>
      <c r="U21" s="414"/>
      <c r="V21" s="414"/>
      <c r="W21" s="414"/>
      <c r="X21" s="414"/>
      <c r="Y21" s="414"/>
      <c r="Z21" s="414"/>
      <c r="AA21" s="414"/>
      <c r="AB21" s="414"/>
      <c r="AC21" s="414"/>
      <c r="AD21" s="408"/>
      <c r="AE21" s="409"/>
      <c r="AF21" s="409"/>
      <c r="AG21" s="409"/>
      <c r="AH21" s="409"/>
      <c r="AI21" s="409"/>
      <c r="AJ21" s="409"/>
    </row>
    <row r="22" spans="1:36" s="415" customFormat="1" ht="13.95" customHeight="1">
      <c r="A22" s="676">
        <v>9</v>
      </c>
      <c r="B22" s="677"/>
      <c r="C22" s="678"/>
      <c r="D22" s="678"/>
      <c r="E22" s="679"/>
      <c r="F22" s="678"/>
      <c r="G22" s="678"/>
      <c r="H22" s="678"/>
      <c r="I22" s="678"/>
      <c r="J22" s="680"/>
      <c r="K22" s="680"/>
      <c r="L22" s="681"/>
      <c r="M22" s="404"/>
      <c r="N22" s="133"/>
      <c r="O22" s="134"/>
      <c r="P22" s="133"/>
      <c r="Q22" s="135"/>
      <c r="R22" s="407"/>
      <c r="S22" s="414"/>
      <c r="T22" s="414"/>
      <c r="U22" s="414"/>
      <c r="V22" s="414"/>
      <c r="W22" s="414"/>
      <c r="X22" s="414"/>
      <c r="Y22" s="414"/>
      <c r="Z22" s="414"/>
      <c r="AA22" s="414"/>
      <c r="AB22" s="414"/>
      <c r="AC22" s="414"/>
      <c r="AD22" s="408"/>
      <c r="AE22" s="409"/>
      <c r="AF22" s="409"/>
      <c r="AG22" s="409"/>
      <c r="AH22" s="409"/>
      <c r="AI22" s="409"/>
      <c r="AJ22" s="409"/>
    </row>
    <row r="23" spans="1:36" s="410" customFormat="1" ht="13.95" customHeight="1">
      <c r="A23" s="676">
        <v>10</v>
      </c>
      <c r="B23" s="677"/>
      <c r="C23" s="678"/>
      <c r="D23" s="678"/>
      <c r="E23" s="679"/>
      <c r="F23" s="678"/>
      <c r="G23" s="678"/>
      <c r="H23" s="678"/>
      <c r="I23" s="678"/>
      <c r="J23" s="680"/>
      <c r="K23" s="680"/>
      <c r="L23" s="681"/>
      <c r="M23" s="404"/>
      <c r="N23" s="405"/>
      <c r="O23" s="405"/>
      <c r="P23" s="133"/>
      <c r="Q23" s="137"/>
      <c r="R23" s="407"/>
      <c r="S23" s="416" t="s">
        <v>345</v>
      </c>
      <c r="T23" s="417"/>
      <c r="U23" s="1645" t="s">
        <v>346</v>
      </c>
      <c r="V23" s="1645"/>
      <c r="W23" s="1645"/>
      <c r="X23" s="1645"/>
      <c r="Y23" s="1645"/>
      <c r="Z23" s="1645"/>
      <c r="AA23" s="414"/>
      <c r="AB23" s="414"/>
      <c r="AC23" s="414"/>
      <c r="AD23" s="408"/>
      <c r="AE23" s="409"/>
      <c r="AF23" s="409"/>
      <c r="AG23" s="409"/>
      <c r="AH23" s="409"/>
      <c r="AI23" s="409"/>
      <c r="AJ23" s="409"/>
    </row>
    <row r="24" spans="1:36" s="426" customFormat="1" ht="13.95" customHeight="1">
      <c r="A24" s="676">
        <v>11</v>
      </c>
      <c r="B24" s="677"/>
      <c r="C24" s="678"/>
      <c r="D24" s="678"/>
      <c r="E24" s="679"/>
      <c r="F24" s="678"/>
      <c r="G24" s="678"/>
      <c r="H24" s="678"/>
      <c r="I24" s="678"/>
      <c r="J24" s="680"/>
      <c r="K24" s="680"/>
      <c r="L24" s="681"/>
      <c r="M24" s="418"/>
      <c r="N24" s="133"/>
      <c r="O24" s="134"/>
      <c r="P24" s="133"/>
      <c r="Q24" s="137"/>
      <c r="R24" s="419"/>
      <c r="S24" s="416" t="s">
        <v>311</v>
      </c>
      <c r="T24" s="420"/>
      <c r="U24" s="421" t="s">
        <v>347</v>
      </c>
      <c r="V24" s="421" t="s">
        <v>348</v>
      </c>
      <c r="W24" s="422" t="s">
        <v>330</v>
      </c>
      <c r="X24" s="422" t="s">
        <v>333</v>
      </c>
      <c r="Y24" s="423" t="s">
        <v>331</v>
      </c>
      <c r="Z24" s="423" t="s">
        <v>349</v>
      </c>
      <c r="AA24" s="420"/>
      <c r="AB24" s="420"/>
      <c r="AC24" s="420"/>
      <c r="AD24" s="424"/>
      <c r="AE24" s="425"/>
      <c r="AF24" s="425"/>
      <c r="AG24" s="425"/>
      <c r="AH24" s="425"/>
      <c r="AI24" s="425"/>
      <c r="AJ24" s="425"/>
    </row>
    <row r="25" spans="1:36" s="426" customFormat="1" ht="13.95" customHeight="1">
      <c r="A25" s="676">
        <v>12</v>
      </c>
      <c r="B25" s="677"/>
      <c r="C25" s="678"/>
      <c r="D25" s="678"/>
      <c r="E25" s="679"/>
      <c r="F25" s="678"/>
      <c r="G25" s="678"/>
      <c r="H25" s="678"/>
      <c r="I25" s="678"/>
      <c r="J25" s="680"/>
      <c r="K25" s="680"/>
      <c r="L25" s="681"/>
      <c r="M25" s="427"/>
      <c r="N25" s="133"/>
      <c r="O25" s="138"/>
      <c r="P25" s="428"/>
      <c r="Q25" s="429"/>
      <c r="R25" s="419"/>
      <c r="S25" s="392" t="s">
        <v>328</v>
      </c>
      <c r="T25" s="420">
        <v>1</v>
      </c>
      <c r="U25" s="157" t="e">
        <f>$Q$8-4*$Q$11</f>
        <v>#VALUE!</v>
      </c>
      <c r="V25" s="157" t="str">
        <f>IFERROR(_xlfn.NORM.DIST(U25,$Q$8,$Q$11,FALSE),"")</f>
        <v/>
      </c>
      <c r="W25" s="157">
        <f t="shared" ref="W25:W49" si="11">$O$11</f>
        <v>0</v>
      </c>
      <c r="X25" s="157">
        <f t="shared" ref="X25:X49" si="12">$O$12</f>
        <v>0</v>
      </c>
      <c r="Y25" s="157">
        <f t="shared" ref="Y25:Y49" si="13">$O$10</f>
        <v>0</v>
      </c>
      <c r="Z25" s="430">
        <f>ROUND(MAX(V25:V70)+1,0)</f>
        <v>1</v>
      </c>
      <c r="AA25" s="420"/>
      <c r="AB25" s="420"/>
      <c r="AC25" s="420"/>
      <c r="AD25" s="424"/>
      <c r="AE25" s="425"/>
      <c r="AF25" s="425"/>
      <c r="AG25" s="425"/>
      <c r="AH25" s="425"/>
      <c r="AI25" s="425"/>
      <c r="AJ25" s="425"/>
    </row>
    <row r="26" spans="1:36" s="426" customFormat="1" ht="13.95" customHeight="1">
      <c r="A26" s="676">
        <v>13</v>
      </c>
      <c r="B26" s="677"/>
      <c r="C26" s="678"/>
      <c r="D26" s="678"/>
      <c r="E26" s="679"/>
      <c r="F26" s="678"/>
      <c r="G26" s="678"/>
      <c r="H26" s="678"/>
      <c r="I26" s="678"/>
      <c r="J26" s="680"/>
      <c r="K26" s="680"/>
      <c r="L26" s="681"/>
      <c r="M26" s="418"/>
      <c r="N26" s="133"/>
      <c r="O26" s="138"/>
      <c r="P26" s="133"/>
      <c r="Q26" s="139"/>
      <c r="R26" s="419"/>
      <c r="S26" s="392" t="s">
        <v>329</v>
      </c>
      <c r="T26" s="420">
        <v>2</v>
      </c>
      <c r="U26" s="157" t="str">
        <f>IFERROR(IF(($U$25+8*$Q$11/20)&gt;($Q$8+4*$Q$11),"",U25+8*$Q$11/20),"")</f>
        <v/>
      </c>
      <c r="V26" s="157" t="str">
        <f t="shared" ref="V26:V49" si="14">IFERROR(_xlfn.NORM.DIST(U26,$Q$8,$Q$11,FALSE),"")</f>
        <v/>
      </c>
      <c r="W26" s="157">
        <f t="shared" si="11"/>
        <v>0</v>
      </c>
      <c r="X26" s="157">
        <f t="shared" si="12"/>
        <v>0</v>
      </c>
      <c r="Y26" s="157">
        <f t="shared" si="13"/>
        <v>0</v>
      </c>
      <c r="Z26" s="430">
        <f>IFERROR(IF(Z25&lt;=0,"",Z25-1),"")</f>
        <v>0</v>
      </c>
      <c r="AA26" s="420"/>
      <c r="AB26" s="420"/>
      <c r="AC26" s="420"/>
      <c r="AD26" s="424"/>
      <c r="AE26" s="425"/>
      <c r="AF26" s="425"/>
      <c r="AG26" s="425"/>
      <c r="AH26" s="425"/>
      <c r="AI26" s="425"/>
      <c r="AJ26" s="425"/>
    </row>
    <row r="27" spans="1:36" s="426" customFormat="1" ht="13.95" customHeight="1">
      <c r="A27" s="676">
        <v>14</v>
      </c>
      <c r="B27" s="677"/>
      <c r="C27" s="678"/>
      <c r="D27" s="678"/>
      <c r="E27" s="679"/>
      <c r="F27" s="678"/>
      <c r="G27" s="678"/>
      <c r="H27" s="678"/>
      <c r="I27" s="678"/>
      <c r="J27" s="680"/>
      <c r="K27" s="680"/>
      <c r="L27" s="681"/>
      <c r="M27" s="431"/>
      <c r="N27" s="133"/>
      <c r="O27" s="138"/>
      <c r="P27" s="133"/>
      <c r="Q27" s="139"/>
      <c r="R27" s="419"/>
      <c r="S27" s="392" t="s">
        <v>314</v>
      </c>
      <c r="T27" s="420">
        <v>3</v>
      </c>
      <c r="U27" s="157" t="str">
        <f t="shared" ref="U27:U49" si="15">IFERROR(IF(($U$25+8*$Q$11/20)&gt;($Q$8+4*$Q$11),"",U26+8*$Q$11/20),"")</f>
        <v/>
      </c>
      <c r="V27" s="157" t="str">
        <f t="shared" si="14"/>
        <v/>
      </c>
      <c r="W27" s="157">
        <f t="shared" si="11"/>
        <v>0</v>
      </c>
      <c r="X27" s="157">
        <f t="shared" si="12"/>
        <v>0</v>
      </c>
      <c r="Y27" s="157">
        <f t="shared" si="13"/>
        <v>0</v>
      </c>
      <c r="Z27" s="430" t="str">
        <f t="shared" ref="Z27:Z52" si="16">IFERROR(IF(Z26&lt;=0,"",Z26-1),"")</f>
        <v/>
      </c>
      <c r="AA27" s="420"/>
      <c r="AB27" s="420"/>
      <c r="AC27" s="420"/>
      <c r="AD27" s="424"/>
      <c r="AE27" s="425"/>
      <c r="AF27" s="425"/>
      <c r="AG27" s="425"/>
      <c r="AH27" s="425"/>
      <c r="AI27" s="425"/>
      <c r="AJ27" s="425"/>
    </row>
    <row r="28" spans="1:36" ht="13.95" customHeight="1">
      <c r="A28" s="676">
        <v>15</v>
      </c>
      <c r="B28" s="677"/>
      <c r="C28" s="678"/>
      <c r="D28" s="678"/>
      <c r="E28" s="679"/>
      <c r="F28" s="678"/>
      <c r="G28" s="678"/>
      <c r="H28" s="678"/>
      <c r="I28" s="678"/>
      <c r="J28" s="680"/>
      <c r="K28" s="680"/>
      <c r="L28" s="681"/>
      <c r="M28" s="140"/>
      <c r="Q28" s="141"/>
      <c r="S28" s="392" t="s">
        <v>315</v>
      </c>
      <c r="T28" s="420">
        <v>4</v>
      </c>
      <c r="U28" s="157" t="str">
        <f t="shared" si="15"/>
        <v/>
      </c>
      <c r="V28" s="157" t="str">
        <f t="shared" si="14"/>
        <v/>
      </c>
      <c r="W28" s="157">
        <f t="shared" si="11"/>
        <v>0</v>
      </c>
      <c r="X28" s="157">
        <f t="shared" si="12"/>
        <v>0</v>
      </c>
      <c r="Y28" s="157">
        <f t="shared" si="13"/>
        <v>0</v>
      </c>
      <c r="Z28" s="430" t="str">
        <f t="shared" si="16"/>
        <v/>
      </c>
    </row>
    <row r="29" spans="1:36" ht="13.95" customHeight="1">
      <c r="A29" s="676">
        <v>16</v>
      </c>
      <c r="B29" s="677"/>
      <c r="C29" s="678"/>
      <c r="D29" s="678"/>
      <c r="E29" s="678"/>
      <c r="F29" s="678"/>
      <c r="G29" s="678"/>
      <c r="H29" s="678"/>
      <c r="I29" s="678"/>
      <c r="J29" s="680"/>
      <c r="K29" s="680"/>
      <c r="L29" s="681"/>
      <c r="M29" s="140"/>
      <c r="Q29" s="141"/>
      <c r="S29" s="392" t="s">
        <v>316</v>
      </c>
      <c r="T29" s="420">
        <v>5</v>
      </c>
      <c r="U29" s="157" t="str">
        <f t="shared" si="15"/>
        <v/>
      </c>
      <c r="V29" s="157" t="str">
        <f t="shared" si="14"/>
        <v/>
      </c>
      <c r="W29" s="157">
        <f t="shared" si="11"/>
        <v>0</v>
      </c>
      <c r="X29" s="157">
        <f t="shared" si="12"/>
        <v>0</v>
      </c>
      <c r="Y29" s="157">
        <f t="shared" si="13"/>
        <v>0</v>
      </c>
      <c r="Z29" s="430" t="str">
        <f t="shared" si="16"/>
        <v/>
      </c>
    </row>
    <row r="30" spans="1:36" ht="13.95" customHeight="1">
      <c r="A30" s="676">
        <v>17</v>
      </c>
      <c r="B30" s="677"/>
      <c r="C30" s="678"/>
      <c r="D30" s="678"/>
      <c r="E30" s="679"/>
      <c r="F30" s="678"/>
      <c r="G30" s="678"/>
      <c r="H30" s="678"/>
      <c r="I30" s="678"/>
      <c r="J30" s="680"/>
      <c r="K30" s="680"/>
      <c r="L30" s="681"/>
      <c r="M30" s="140"/>
      <c r="Q30" s="141"/>
      <c r="S30" s="392" t="s">
        <v>317</v>
      </c>
      <c r="T30" s="420">
        <v>6</v>
      </c>
      <c r="U30" s="157" t="str">
        <f t="shared" si="15"/>
        <v/>
      </c>
      <c r="V30" s="157" t="str">
        <f t="shared" si="14"/>
        <v/>
      </c>
      <c r="W30" s="157">
        <f t="shared" si="11"/>
        <v>0</v>
      </c>
      <c r="X30" s="157">
        <f t="shared" si="12"/>
        <v>0</v>
      </c>
      <c r="Y30" s="157">
        <f t="shared" si="13"/>
        <v>0</v>
      </c>
      <c r="Z30" s="430" t="str">
        <f t="shared" si="16"/>
        <v/>
      </c>
    </row>
    <row r="31" spans="1:36" ht="13.95" customHeight="1">
      <c r="A31" s="676">
        <v>18</v>
      </c>
      <c r="B31" s="677"/>
      <c r="C31" s="678"/>
      <c r="D31" s="678"/>
      <c r="E31" s="679"/>
      <c r="F31" s="678"/>
      <c r="G31" s="678"/>
      <c r="H31" s="678"/>
      <c r="I31" s="678"/>
      <c r="J31" s="680"/>
      <c r="K31" s="680"/>
      <c r="L31" s="681"/>
      <c r="M31" s="140"/>
      <c r="Q31" s="141"/>
      <c r="S31" s="392" t="s">
        <v>318</v>
      </c>
      <c r="T31" s="420">
        <v>7</v>
      </c>
      <c r="U31" s="157" t="str">
        <f t="shared" si="15"/>
        <v/>
      </c>
      <c r="V31" s="157" t="str">
        <f t="shared" si="14"/>
        <v/>
      </c>
      <c r="W31" s="157">
        <f t="shared" si="11"/>
        <v>0</v>
      </c>
      <c r="X31" s="157">
        <f t="shared" si="12"/>
        <v>0</v>
      </c>
      <c r="Y31" s="157">
        <f t="shared" si="13"/>
        <v>0</v>
      </c>
      <c r="Z31" s="430" t="str">
        <f t="shared" si="16"/>
        <v/>
      </c>
    </row>
    <row r="32" spans="1:36" ht="13.95" customHeight="1">
      <c r="A32" s="676">
        <v>19</v>
      </c>
      <c r="B32" s="677"/>
      <c r="C32" s="678"/>
      <c r="D32" s="678"/>
      <c r="E32" s="679"/>
      <c r="F32" s="678"/>
      <c r="G32" s="678"/>
      <c r="H32" s="678"/>
      <c r="I32" s="678"/>
      <c r="J32" s="680"/>
      <c r="K32" s="680"/>
      <c r="L32" s="681"/>
      <c r="M32" s="140"/>
      <c r="Q32" s="141"/>
      <c r="S32" s="392" t="s">
        <v>319</v>
      </c>
      <c r="T32" s="420">
        <v>8</v>
      </c>
      <c r="U32" s="157" t="str">
        <f t="shared" si="15"/>
        <v/>
      </c>
      <c r="V32" s="157" t="str">
        <f t="shared" si="14"/>
        <v/>
      </c>
      <c r="W32" s="157">
        <f t="shared" si="11"/>
        <v>0</v>
      </c>
      <c r="X32" s="157">
        <f t="shared" si="12"/>
        <v>0</v>
      </c>
      <c r="Y32" s="157">
        <f t="shared" si="13"/>
        <v>0</v>
      </c>
      <c r="Z32" s="430" t="str">
        <f t="shared" si="16"/>
        <v/>
      </c>
    </row>
    <row r="33" spans="1:26" ht="13.95" customHeight="1">
      <c r="A33" s="676">
        <v>20</v>
      </c>
      <c r="B33" s="677"/>
      <c r="C33" s="678"/>
      <c r="D33" s="678"/>
      <c r="E33" s="679"/>
      <c r="F33" s="678"/>
      <c r="G33" s="678"/>
      <c r="H33" s="678"/>
      <c r="I33" s="678"/>
      <c r="J33" s="680"/>
      <c r="K33" s="680"/>
      <c r="L33" s="681"/>
      <c r="M33" s="140"/>
      <c r="Q33" s="141"/>
      <c r="S33" s="392" t="s">
        <v>320</v>
      </c>
      <c r="T33" s="420">
        <v>9</v>
      </c>
      <c r="U33" s="157" t="str">
        <f t="shared" si="15"/>
        <v/>
      </c>
      <c r="V33" s="157" t="str">
        <f t="shared" si="14"/>
        <v/>
      </c>
      <c r="W33" s="157">
        <f t="shared" si="11"/>
        <v>0</v>
      </c>
      <c r="X33" s="157">
        <f t="shared" si="12"/>
        <v>0</v>
      </c>
      <c r="Y33" s="157">
        <f t="shared" si="13"/>
        <v>0</v>
      </c>
      <c r="Z33" s="430" t="str">
        <f t="shared" si="16"/>
        <v/>
      </c>
    </row>
    <row r="34" spans="1:26" ht="13.95" customHeight="1">
      <c r="A34" s="676">
        <v>21</v>
      </c>
      <c r="B34" s="677"/>
      <c r="C34" s="678"/>
      <c r="D34" s="678"/>
      <c r="E34" s="679"/>
      <c r="F34" s="678"/>
      <c r="G34" s="678"/>
      <c r="H34" s="678"/>
      <c r="I34" s="678"/>
      <c r="J34" s="680"/>
      <c r="K34" s="680"/>
      <c r="L34" s="681"/>
      <c r="M34" s="140"/>
      <c r="Q34" s="141"/>
      <c r="S34" s="392" t="s">
        <v>321</v>
      </c>
      <c r="T34" s="420">
        <v>10</v>
      </c>
      <c r="U34" s="157" t="str">
        <f t="shared" si="15"/>
        <v/>
      </c>
      <c r="V34" s="157" t="str">
        <f t="shared" si="14"/>
        <v/>
      </c>
      <c r="W34" s="157">
        <f t="shared" si="11"/>
        <v>0</v>
      </c>
      <c r="X34" s="157">
        <f t="shared" si="12"/>
        <v>0</v>
      </c>
      <c r="Y34" s="157">
        <f t="shared" si="13"/>
        <v>0</v>
      </c>
      <c r="Z34" s="430" t="str">
        <f t="shared" si="16"/>
        <v/>
      </c>
    </row>
    <row r="35" spans="1:26" ht="13.95" customHeight="1">
      <c r="A35" s="676">
        <v>22</v>
      </c>
      <c r="B35" s="677"/>
      <c r="C35" s="678"/>
      <c r="D35" s="678"/>
      <c r="E35" s="679"/>
      <c r="F35" s="678"/>
      <c r="G35" s="678"/>
      <c r="H35" s="678"/>
      <c r="I35" s="678"/>
      <c r="J35" s="680"/>
      <c r="K35" s="680"/>
      <c r="L35" s="681"/>
      <c r="M35" s="140"/>
      <c r="Q35" s="141"/>
      <c r="S35" s="157"/>
      <c r="T35" s="420">
        <v>11</v>
      </c>
      <c r="U35" s="157" t="str">
        <f t="shared" si="15"/>
        <v/>
      </c>
      <c r="V35" s="157" t="str">
        <f t="shared" si="14"/>
        <v/>
      </c>
      <c r="W35" s="157">
        <f t="shared" si="11"/>
        <v>0</v>
      </c>
      <c r="X35" s="157">
        <f t="shared" si="12"/>
        <v>0</v>
      </c>
      <c r="Y35" s="157">
        <f t="shared" si="13"/>
        <v>0</v>
      </c>
      <c r="Z35" s="430" t="str">
        <f t="shared" si="16"/>
        <v/>
      </c>
    </row>
    <row r="36" spans="1:26" ht="13.95" customHeight="1">
      <c r="A36" s="676">
        <v>23</v>
      </c>
      <c r="B36" s="677"/>
      <c r="C36" s="678"/>
      <c r="D36" s="678"/>
      <c r="E36" s="679"/>
      <c r="F36" s="678"/>
      <c r="G36" s="678"/>
      <c r="H36" s="678"/>
      <c r="I36" s="678"/>
      <c r="J36" s="680"/>
      <c r="K36" s="680"/>
      <c r="L36" s="681"/>
      <c r="M36" s="140"/>
      <c r="Q36" s="141"/>
      <c r="S36" s="157"/>
      <c r="T36" s="420">
        <v>12</v>
      </c>
      <c r="U36" s="157" t="str">
        <f t="shared" si="15"/>
        <v/>
      </c>
      <c r="V36" s="157" t="str">
        <f t="shared" si="14"/>
        <v/>
      </c>
      <c r="W36" s="157">
        <f t="shared" si="11"/>
        <v>0</v>
      </c>
      <c r="X36" s="157">
        <f t="shared" si="12"/>
        <v>0</v>
      </c>
      <c r="Y36" s="157">
        <f t="shared" si="13"/>
        <v>0</v>
      </c>
      <c r="Z36" s="430" t="str">
        <f t="shared" si="16"/>
        <v/>
      </c>
    </row>
    <row r="37" spans="1:26" ht="13.95" customHeight="1">
      <c r="A37" s="676">
        <v>24</v>
      </c>
      <c r="B37" s="677"/>
      <c r="C37" s="678"/>
      <c r="D37" s="678"/>
      <c r="E37" s="679"/>
      <c r="F37" s="678"/>
      <c r="G37" s="678"/>
      <c r="H37" s="678"/>
      <c r="I37" s="678"/>
      <c r="J37" s="680"/>
      <c r="K37" s="680"/>
      <c r="L37" s="681"/>
      <c r="M37" s="140"/>
      <c r="Q37" s="141"/>
      <c r="S37" s="157"/>
      <c r="T37" s="420">
        <v>13</v>
      </c>
      <c r="U37" s="157" t="str">
        <f t="shared" si="15"/>
        <v/>
      </c>
      <c r="V37" s="157" t="str">
        <f t="shared" si="14"/>
        <v/>
      </c>
      <c r="W37" s="157">
        <f t="shared" si="11"/>
        <v>0</v>
      </c>
      <c r="X37" s="157">
        <f t="shared" si="12"/>
        <v>0</v>
      </c>
      <c r="Y37" s="157">
        <f t="shared" si="13"/>
        <v>0</v>
      </c>
      <c r="Z37" s="430" t="str">
        <f t="shared" si="16"/>
        <v/>
      </c>
    </row>
    <row r="38" spans="1:26" ht="13.95" customHeight="1">
      <c r="A38" s="676">
        <v>25</v>
      </c>
      <c r="B38" s="677"/>
      <c r="C38" s="678"/>
      <c r="D38" s="678"/>
      <c r="E38" s="679"/>
      <c r="F38" s="678"/>
      <c r="G38" s="678"/>
      <c r="H38" s="678"/>
      <c r="I38" s="678"/>
      <c r="J38" s="680"/>
      <c r="K38" s="680"/>
      <c r="L38" s="681"/>
      <c r="M38" s="140"/>
      <c r="Q38" s="141"/>
      <c r="S38" s="157"/>
      <c r="T38" s="420">
        <v>14</v>
      </c>
      <c r="U38" s="157" t="str">
        <f t="shared" si="15"/>
        <v/>
      </c>
      <c r="V38" s="157" t="str">
        <f t="shared" si="14"/>
        <v/>
      </c>
      <c r="W38" s="157">
        <f t="shared" si="11"/>
        <v>0</v>
      </c>
      <c r="X38" s="157">
        <f t="shared" si="12"/>
        <v>0</v>
      </c>
      <c r="Y38" s="157">
        <f t="shared" si="13"/>
        <v>0</v>
      </c>
      <c r="Z38" s="430" t="str">
        <f t="shared" si="16"/>
        <v/>
      </c>
    </row>
    <row r="39" spans="1:26" ht="13.95" customHeight="1">
      <c r="A39" s="676">
        <v>26</v>
      </c>
      <c r="B39" s="677"/>
      <c r="C39" s="678"/>
      <c r="D39" s="678"/>
      <c r="E39" s="678"/>
      <c r="F39" s="678"/>
      <c r="G39" s="678"/>
      <c r="H39" s="678"/>
      <c r="I39" s="678"/>
      <c r="J39" s="680"/>
      <c r="K39" s="680"/>
      <c r="L39" s="681"/>
      <c r="M39" s="140"/>
      <c r="Q39" s="141"/>
      <c r="S39" s="157"/>
      <c r="T39" s="420">
        <v>15</v>
      </c>
      <c r="U39" s="157" t="str">
        <f t="shared" si="15"/>
        <v/>
      </c>
      <c r="V39" s="157" t="str">
        <f t="shared" si="14"/>
        <v/>
      </c>
      <c r="W39" s="157">
        <f t="shared" si="11"/>
        <v>0</v>
      </c>
      <c r="X39" s="157">
        <f t="shared" si="12"/>
        <v>0</v>
      </c>
      <c r="Y39" s="157">
        <f t="shared" si="13"/>
        <v>0</v>
      </c>
      <c r="Z39" s="430" t="str">
        <f t="shared" si="16"/>
        <v/>
      </c>
    </row>
    <row r="40" spans="1:26" ht="13.95" customHeight="1">
      <c r="A40" s="676">
        <v>27</v>
      </c>
      <c r="B40" s="677"/>
      <c r="C40" s="678"/>
      <c r="D40" s="678"/>
      <c r="E40" s="678"/>
      <c r="F40" s="678"/>
      <c r="G40" s="678"/>
      <c r="H40" s="678"/>
      <c r="I40" s="678"/>
      <c r="J40" s="680"/>
      <c r="K40" s="680"/>
      <c r="L40" s="681"/>
      <c r="M40" s="140"/>
      <c r="Q40" s="141"/>
      <c r="S40" s="157"/>
      <c r="T40" s="420">
        <v>16</v>
      </c>
      <c r="U40" s="157" t="str">
        <f t="shared" si="15"/>
        <v/>
      </c>
      <c r="V40" s="157" t="str">
        <f t="shared" si="14"/>
        <v/>
      </c>
      <c r="W40" s="157">
        <f t="shared" si="11"/>
        <v>0</v>
      </c>
      <c r="X40" s="157">
        <f t="shared" si="12"/>
        <v>0</v>
      </c>
      <c r="Y40" s="157">
        <f t="shared" si="13"/>
        <v>0</v>
      </c>
      <c r="Z40" s="430" t="str">
        <f t="shared" si="16"/>
        <v/>
      </c>
    </row>
    <row r="41" spans="1:26" ht="13.95" customHeight="1">
      <c r="A41" s="676">
        <v>28</v>
      </c>
      <c r="B41" s="677"/>
      <c r="C41" s="678"/>
      <c r="D41" s="678"/>
      <c r="E41" s="678"/>
      <c r="F41" s="678"/>
      <c r="G41" s="678"/>
      <c r="H41" s="678"/>
      <c r="I41" s="678"/>
      <c r="J41" s="680"/>
      <c r="K41" s="680"/>
      <c r="L41" s="681"/>
      <c r="M41" s="140"/>
      <c r="Q41" s="141"/>
      <c r="S41" s="157"/>
      <c r="T41" s="420">
        <v>17</v>
      </c>
      <c r="U41" s="157" t="str">
        <f t="shared" si="15"/>
        <v/>
      </c>
      <c r="V41" s="157" t="str">
        <f t="shared" si="14"/>
        <v/>
      </c>
      <c r="W41" s="157">
        <f t="shared" si="11"/>
        <v>0</v>
      </c>
      <c r="X41" s="157">
        <f t="shared" si="12"/>
        <v>0</v>
      </c>
      <c r="Y41" s="157">
        <f t="shared" si="13"/>
        <v>0</v>
      </c>
      <c r="Z41" s="430" t="str">
        <f t="shared" si="16"/>
        <v/>
      </c>
    </row>
    <row r="42" spans="1:26" ht="13.95" customHeight="1">
      <c r="A42" s="676">
        <v>29</v>
      </c>
      <c r="B42" s="677"/>
      <c r="C42" s="678"/>
      <c r="D42" s="678"/>
      <c r="E42" s="678"/>
      <c r="F42" s="678"/>
      <c r="G42" s="678"/>
      <c r="H42" s="678"/>
      <c r="I42" s="678"/>
      <c r="J42" s="680"/>
      <c r="K42" s="680"/>
      <c r="L42" s="681"/>
      <c r="M42" s="140"/>
      <c r="Q42" s="141"/>
      <c r="S42" s="157"/>
      <c r="T42" s="420">
        <v>18</v>
      </c>
      <c r="U42" s="157" t="str">
        <f t="shared" si="15"/>
        <v/>
      </c>
      <c r="V42" s="157" t="str">
        <f t="shared" si="14"/>
        <v/>
      </c>
      <c r="W42" s="157">
        <f t="shared" si="11"/>
        <v>0</v>
      </c>
      <c r="X42" s="157">
        <f t="shared" si="12"/>
        <v>0</v>
      </c>
      <c r="Y42" s="157">
        <f t="shared" si="13"/>
        <v>0</v>
      </c>
      <c r="Z42" s="430" t="str">
        <f t="shared" si="16"/>
        <v/>
      </c>
    </row>
    <row r="43" spans="1:26" ht="13.95" customHeight="1">
      <c r="A43" s="676">
        <v>30</v>
      </c>
      <c r="B43" s="677"/>
      <c r="C43" s="678"/>
      <c r="D43" s="678"/>
      <c r="E43" s="678"/>
      <c r="F43" s="678"/>
      <c r="G43" s="678"/>
      <c r="H43" s="678"/>
      <c r="I43" s="678"/>
      <c r="J43" s="680"/>
      <c r="K43" s="680"/>
      <c r="L43" s="681"/>
      <c r="M43" s="140"/>
      <c r="Q43" s="141"/>
      <c r="S43" s="157"/>
      <c r="T43" s="420">
        <v>19</v>
      </c>
      <c r="U43" s="157" t="str">
        <f t="shared" si="15"/>
        <v/>
      </c>
      <c r="V43" s="157" t="str">
        <f t="shared" si="14"/>
        <v/>
      </c>
      <c r="W43" s="157">
        <f t="shared" si="11"/>
        <v>0</v>
      </c>
      <c r="X43" s="157">
        <f t="shared" si="12"/>
        <v>0</v>
      </c>
      <c r="Y43" s="157">
        <f t="shared" si="13"/>
        <v>0</v>
      </c>
      <c r="Z43" s="430" t="str">
        <f t="shared" si="16"/>
        <v/>
      </c>
    </row>
    <row r="44" spans="1:26" ht="13.95" customHeight="1">
      <c r="A44" s="676">
        <v>31</v>
      </c>
      <c r="B44" s="677"/>
      <c r="C44" s="678"/>
      <c r="D44" s="678"/>
      <c r="E44" s="678"/>
      <c r="F44" s="678"/>
      <c r="G44" s="678"/>
      <c r="H44" s="678"/>
      <c r="I44" s="678"/>
      <c r="J44" s="680"/>
      <c r="K44" s="680"/>
      <c r="L44" s="681"/>
      <c r="M44" s="140"/>
      <c r="Q44" s="141"/>
      <c r="S44" s="157"/>
      <c r="T44" s="420">
        <v>20</v>
      </c>
      <c r="U44" s="157" t="str">
        <f t="shared" si="15"/>
        <v/>
      </c>
      <c r="V44" s="157" t="str">
        <f t="shared" si="14"/>
        <v/>
      </c>
      <c r="W44" s="157">
        <f t="shared" si="11"/>
        <v>0</v>
      </c>
      <c r="X44" s="157">
        <f t="shared" si="12"/>
        <v>0</v>
      </c>
      <c r="Y44" s="157">
        <f t="shared" si="13"/>
        <v>0</v>
      </c>
      <c r="Z44" s="430" t="str">
        <f t="shared" si="16"/>
        <v/>
      </c>
    </row>
    <row r="45" spans="1:26" ht="13.95" customHeight="1">
      <c r="A45" s="676">
        <v>32</v>
      </c>
      <c r="B45" s="677"/>
      <c r="C45" s="678"/>
      <c r="D45" s="678"/>
      <c r="E45" s="678"/>
      <c r="F45" s="678"/>
      <c r="G45" s="678"/>
      <c r="H45" s="678"/>
      <c r="I45" s="678"/>
      <c r="J45" s="680"/>
      <c r="K45" s="680"/>
      <c r="L45" s="681"/>
      <c r="M45" s="140"/>
      <c r="N45" s="432"/>
      <c r="Q45" s="141"/>
      <c r="S45" s="157"/>
      <c r="T45" s="420">
        <v>21</v>
      </c>
      <c r="U45" s="157" t="str">
        <f t="shared" si="15"/>
        <v/>
      </c>
      <c r="V45" s="157" t="str">
        <f t="shared" si="14"/>
        <v/>
      </c>
      <c r="W45" s="157">
        <f t="shared" si="11"/>
        <v>0</v>
      </c>
      <c r="X45" s="157">
        <f t="shared" si="12"/>
        <v>0</v>
      </c>
      <c r="Y45" s="157">
        <f t="shared" si="13"/>
        <v>0</v>
      </c>
      <c r="Z45" s="430" t="str">
        <f t="shared" si="16"/>
        <v/>
      </c>
    </row>
    <row r="46" spans="1:26" ht="13.95" customHeight="1">
      <c r="A46" s="676">
        <v>33</v>
      </c>
      <c r="B46" s="677"/>
      <c r="C46" s="678"/>
      <c r="D46" s="678"/>
      <c r="E46" s="678"/>
      <c r="F46" s="678"/>
      <c r="G46" s="678"/>
      <c r="H46" s="678"/>
      <c r="I46" s="678"/>
      <c r="J46" s="680"/>
      <c r="K46" s="680"/>
      <c r="L46" s="681"/>
      <c r="M46" s="140"/>
      <c r="N46" s="142"/>
      <c r="Q46" s="141"/>
      <c r="S46" s="157"/>
      <c r="T46" s="420">
        <v>22</v>
      </c>
      <c r="U46" s="157" t="str">
        <f t="shared" si="15"/>
        <v/>
      </c>
      <c r="V46" s="157" t="str">
        <f t="shared" si="14"/>
        <v/>
      </c>
      <c r="W46" s="157">
        <f t="shared" si="11"/>
        <v>0</v>
      </c>
      <c r="X46" s="157">
        <f t="shared" si="12"/>
        <v>0</v>
      </c>
      <c r="Y46" s="157">
        <f t="shared" si="13"/>
        <v>0</v>
      </c>
      <c r="Z46" s="430" t="str">
        <f t="shared" si="16"/>
        <v/>
      </c>
    </row>
    <row r="47" spans="1:26" ht="13.95" customHeight="1">
      <c r="A47" s="676">
        <v>34</v>
      </c>
      <c r="B47" s="677"/>
      <c r="C47" s="678"/>
      <c r="D47" s="678"/>
      <c r="E47" s="678"/>
      <c r="F47" s="678"/>
      <c r="G47" s="678"/>
      <c r="H47" s="678"/>
      <c r="I47" s="678"/>
      <c r="J47" s="680"/>
      <c r="K47" s="680"/>
      <c r="L47" s="681"/>
      <c r="M47" s="140"/>
      <c r="N47" s="142"/>
      <c r="Q47" s="141"/>
      <c r="S47" s="157"/>
      <c r="T47" s="420">
        <v>23</v>
      </c>
      <c r="U47" s="157" t="str">
        <f t="shared" si="15"/>
        <v/>
      </c>
      <c r="V47" s="157" t="str">
        <f t="shared" si="14"/>
        <v/>
      </c>
      <c r="W47" s="157">
        <f t="shared" si="11"/>
        <v>0</v>
      </c>
      <c r="X47" s="157">
        <f t="shared" si="12"/>
        <v>0</v>
      </c>
      <c r="Y47" s="157">
        <f t="shared" si="13"/>
        <v>0</v>
      </c>
      <c r="Z47" s="430" t="str">
        <f t="shared" si="16"/>
        <v/>
      </c>
    </row>
    <row r="48" spans="1:26" ht="13.95" customHeight="1" thickBot="1">
      <c r="A48" s="579">
        <v>35</v>
      </c>
      <c r="B48" s="682"/>
      <c r="C48" s="683"/>
      <c r="D48" s="683"/>
      <c r="E48" s="683"/>
      <c r="F48" s="683"/>
      <c r="G48" s="683"/>
      <c r="H48" s="683"/>
      <c r="I48" s="683"/>
      <c r="J48" s="683"/>
      <c r="K48" s="683"/>
      <c r="L48" s="684"/>
      <c r="M48" s="140"/>
      <c r="N48" s="142"/>
      <c r="Q48" s="141"/>
      <c r="S48" s="157"/>
      <c r="T48" s="420">
        <v>24</v>
      </c>
      <c r="U48" s="157" t="str">
        <f t="shared" si="15"/>
        <v/>
      </c>
      <c r="V48" s="157" t="str">
        <f t="shared" si="14"/>
        <v/>
      </c>
      <c r="W48" s="157">
        <f t="shared" si="11"/>
        <v>0</v>
      </c>
      <c r="X48" s="157">
        <f t="shared" si="12"/>
        <v>0</v>
      </c>
      <c r="Y48" s="157">
        <f t="shared" si="13"/>
        <v>0</v>
      </c>
      <c r="Z48" s="430" t="str">
        <f t="shared" si="16"/>
        <v/>
      </c>
    </row>
    <row r="49" spans="1:36" ht="13.95" customHeight="1">
      <c r="A49" s="433" t="s">
        <v>337</v>
      </c>
      <c r="B49" s="434">
        <f>T16</f>
        <v>2.3257650487314674</v>
      </c>
      <c r="C49" s="435" t="str">
        <f t="shared" ref="C49:K50" si="17">U16</f>
        <v/>
      </c>
      <c r="D49" s="435" t="str">
        <f t="shared" si="17"/>
        <v/>
      </c>
      <c r="E49" s="435" t="str">
        <f t="shared" si="17"/>
        <v/>
      </c>
      <c r="F49" s="435" t="str">
        <f t="shared" si="17"/>
        <v/>
      </c>
      <c r="G49" s="435" t="str">
        <f t="shared" si="17"/>
        <v/>
      </c>
      <c r="H49" s="435" t="str">
        <f t="shared" si="17"/>
        <v/>
      </c>
      <c r="I49" s="435" t="str">
        <f t="shared" si="17"/>
        <v/>
      </c>
      <c r="J49" s="435" t="str">
        <f t="shared" si="17"/>
        <v/>
      </c>
      <c r="K49" s="435" t="str">
        <f t="shared" si="17"/>
        <v/>
      </c>
      <c r="L49" s="436"/>
      <c r="M49" s="140"/>
      <c r="N49" s="142"/>
      <c r="Q49" s="141"/>
      <c r="S49" s="157"/>
      <c r="T49" s="420">
        <v>25</v>
      </c>
      <c r="U49" s="157" t="str">
        <f t="shared" si="15"/>
        <v/>
      </c>
      <c r="V49" s="157" t="str">
        <f t="shared" si="14"/>
        <v/>
      </c>
      <c r="W49" s="157">
        <f t="shared" si="11"/>
        <v>0</v>
      </c>
      <c r="X49" s="157">
        <f t="shared" si="12"/>
        <v>0</v>
      </c>
      <c r="Y49" s="157">
        <f t="shared" si="13"/>
        <v>0</v>
      </c>
      <c r="Z49" s="430" t="str">
        <f t="shared" si="16"/>
        <v/>
      </c>
    </row>
    <row r="50" spans="1:36" ht="13.95" customHeight="1">
      <c r="A50" s="685" t="s">
        <v>340</v>
      </c>
      <c r="B50" s="686">
        <f>T17</f>
        <v>2.2890179609615129</v>
      </c>
      <c r="C50" s="687" t="str">
        <f t="shared" si="17"/>
        <v/>
      </c>
      <c r="D50" s="687" t="str">
        <f t="shared" si="17"/>
        <v/>
      </c>
      <c r="E50" s="687" t="str">
        <f t="shared" si="17"/>
        <v/>
      </c>
      <c r="F50" s="687" t="str">
        <f t="shared" si="17"/>
        <v/>
      </c>
      <c r="G50" s="687" t="str">
        <f t="shared" si="17"/>
        <v/>
      </c>
      <c r="H50" s="687" t="str">
        <f t="shared" si="17"/>
        <v/>
      </c>
      <c r="I50" s="687" t="str">
        <f t="shared" si="17"/>
        <v/>
      </c>
      <c r="J50" s="687" t="str">
        <f t="shared" si="17"/>
        <v/>
      </c>
      <c r="K50" s="687" t="str">
        <f t="shared" si="17"/>
        <v/>
      </c>
      <c r="L50" s="688"/>
      <c r="M50" s="140"/>
      <c r="N50" s="142"/>
      <c r="Q50" s="141"/>
      <c r="T50" s="420"/>
      <c r="U50" s="157"/>
      <c r="V50" s="157"/>
      <c r="W50" s="157"/>
      <c r="X50" s="157"/>
      <c r="Y50" s="157"/>
      <c r="Z50" s="430" t="str">
        <f t="shared" si="16"/>
        <v/>
      </c>
    </row>
    <row r="51" spans="1:36" ht="37.950000000000003" customHeight="1" thickBot="1">
      <c r="A51" s="689" t="s">
        <v>350</v>
      </c>
      <c r="B51" s="437" t="str">
        <f>IF(B50="","",IF(B50&gt;=1.33,"Pass",IF(B50&lt;1,"Fail","Conditional Pass")))</f>
        <v>Pass</v>
      </c>
      <c r="C51" s="690" t="str">
        <f t="shared" ref="C51:K51" si="18">IF(C50="","",IF(C50&gt;=1.33,"Pass",IF(C50&lt;1,"Fail","Conditional Pass")))</f>
        <v/>
      </c>
      <c r="D51" s="690" t="str">
        <f t="shared" si="18"/>
        <v/>
      </c>
      <c r="E51" s="690" t="str">
        <f t="shared" si="18"/>
        <v/>
      </c>
      <c r="F51" s="690" t="str">
        <f t="shared" si="18"/>
        <v/>
      </c>
      <c r="G51" s="690" t="str">
        <f t="shared" si="18"/>
        <v/>
      </c>
      <c r="H51" s="690" t="str">
        <f t="shared" si="18"/>
        <v/>
      </c>
      <c r="I51" s="690" t="str">
        <f t="shared" si="18"/>
        <v/>
      </c>
      <c r="J51" s="690" t="str">
        <f t="shared" si="18"/>
        <v/>
      </c>
      <c r="K51" s="690" t="str">
        <f t="shared" si="18"/>
        <v/>
      </c>
      <c r="L51" s="691"/>
      <c r="M51" s="140"/>
      <c r="N51" s="142"/>
      <c r="Q51" s="141"/>
      <c r="T51" s="420"/>
      <c r="U51" s="157"/>
      <c r="V51" s="157"/>
      <c r="W51" s="157"/>
      <c r="X51" s="157"/>
      <c r="Y51" s="157"/>
      <c r="Z51" s="430" t="str">
        <f t="shared" si="16"/>
        <v/>
      </c>
    </row>
    <row r="52" spans="1:36" ht="14.4" thickBot="1">
      <c r="A52" s="438"/>
      <c r="B52" s="143"/>
      <c r="C52" s="143"/>
      <c r="D52" s="143"/>
      <c r="E52" s="143"/>
      <c r="F52" s="143"/>
      <c r="G52" s="143"/>
      <c r="H52" s="143"/>
      <c r="I52" s="143"/>
      <c r="J52" s="143"/>
      <c r="K52" s="143"/>
      <c r="L52" s="143"/>
      <c r="M52" s="144"/>
      <c r="N52" s="145"/>
      <c r="O52" s="143"/>
      <c r="P52" s="143"/>
      <c r="Q52" s="146"/>
      <c r="T52" s="420"/>
      <c r="U52" s="157"/>
      <c r="V52" s="157"/>
      <c r="W52" s="157"/>
      <c r="X52" s="157"/>
      <c r="Y52" s="157"/>
      <c r="Z52" s="430" t="str">
        <f t="shared" si="16"/>
        <v/>
      </c>
    </row>
    <row r="53" spans="1:36">
      <c r="A53" s="405"/>
      <c r="B53" s="147"/>
      <c r="C53" s="147"/>
      <c r="D53" s="147"/>
      <c r="E53" s="147"/>
      <c r="F53" s="147"/>
      <c r="G53" s="147"/>
      <c r="H53" s="147"/>
      <c r="I53" s="147"/>
      <c r="J53" s="147"/>
      <c r="K53" s="147"/>
      <c r="L53" s="147"/>
      <c r="M53" s="439"/>
      <c r="N53" s="148"/>
      <c r="O53" s="147"/>
      <c r="P53" s="147"/>
      <c r="Q53" s="149"/>
      <c r="T53" s="420"/>
      <c r="U53" s="157"/>
      <c r="V53" s="157"/>
      <c r="W53" s="157"/>
      <c r="X53" s="157"/>
      <c r="Y53" s="157"/>
      <c r="Z53" s="430"/>
    </row>
    <row r="54" spans="1:36">
      <c r="A54" s="405"/>
      <c r="B54" s="147"/>
      <c r="C54" s="147"/>
      <c r="D54" s="147"/>
      <c r="E54" s="147"/>
      <c r="F54" s="147"/>
      <c r="G54" s="147"/>
      <c r="H54" s="147"/>
      <c r="I54" s="147"/>
      <c r="J54" s="147"/>
      <c r="K54" s="147"/>
      <c r="L54" s="147"/>
      <c r="M54" s="439"/>
      <c r="N54" s="148"/>
      <c r="O54" s="147"/>
      <c r="P54" s="147"/>
      <c r="Q54" s="149"/>
      <c r="T54" s="420"/>
      <c r="U54" s="157"/>
      <c r="V54" s="157"/>
      <c r="W54" s="157"/>
      <c r="X54" s="157"/>
      <c r="Y54" s="157"/>
      <c r="Z54" s="430"/>
    </row>
    <row r="55" spans="1:36" ht="26.1" customHeight="1">
      <c r="A55" s="405"/>
      <c r="B55" s="147"/>
      <c r="C55" s="147"/>
      <c r="D55" s="147"/>
      <c r="E55" s="147"/>
      <c r="F55" s="147"/>
      <c r="G55" s="147"/>
      <c r="H55" s="147"/>
      <c r="I55" s="147"/>
      <c r="J55" s="147"/>
      <c r="K55" s="147"/>
      <c r="L55" s="147"/>
      <c r="M55" s="147"/>
      <c r="N55" s="148"/>
      <c r="O55" s="147"/>
      <c r="P55" s="147"/>
      <c r="Q55" s="149"/>
      <c r="T55" s="420"/>
      <c r="U55" s="157"/>
      <c r="V55" s="157"/>
      <c r="W55" s="157"/>
      <c r="X55" s="157"/>
      <c r="Y55" s="157"/>
      <c r="Z55" s="430"/>
    </row>
    <row r="56" spans="1:36">
      <c r="A56" s="405"/>
      <c r="B56" s="147"/>
      <c r="C56" s="147"/>
      <c r="D56" s="147"/>
      <c r="E56" s="147"/>
      <c r="F56" s="147"/>
      <c r="G56" s="147"/>
      <c r="H56" s="147"/>
      <c r="I56" s="147"/>
      <c r="J56" s="147"/>
      <c r="K56" s="147"/>
      <c r="L56" s="147"/>
      <c r="M56" s="147"/>
      <c r="N56" s="150"/>
      <c r="O56" s="147"/>
      <c r="P56" s="147"/>
      <c r="Q56" s="149"/>
      <c r="T56" s="420"/>
      <c r="U56" s="157"/>
      <c r="V56" s="157"/>
      <c r="W56" s="157"/>
      <c r="X56" s="157"/>
      <c r="Y56" s="157"/>
      <c r="Z56" s="430"/>
    </row>
    <row r="57" spans="1:36">
      <c r="A57" s="405"/>
      <c r="B57" s="147"/>
      <c r="C57" s="147"/>
      <c r="D57" s="147"/>
      <c r="E57" s="147"/>
      <c r="F57" s="147"/>
      <c r="G57" s="147"/>
      <c r="H57" s="147"/>
      <c r="I57" s="147"/>
      <c r="J57" s="147"/>
      <c r="K57" s="147"/>
      <c r="L57" s="147"/>
      <c r="M57" s="147"/>
      <c r="N57" s="150"/>
      <c r="O57" s="147"/>
      <c r="P57" s="147"/>
      <c r="Q57" s="149"/>
      <c r="T57" s="420"/>
      <c r="U57" s="157"/>
      <c r="V57" s="157"/>
      <c r="W57" s="157"/>
      <c r="X57" s="157"/>
      <c r="Y57" s="157"/>
      <c r="Z57" s="430"/>
    </row>
    <row r="58" spans="1:36">
      <c r="A58" s="405"/>
      <c r="B58" s="147"/>
      <c r="C58" s="147"/>
      <c r="D58" s="147"/>
      <c r="E58" s="147"/>
      <c r="F58" s="147"/>
      <c r="G58" s="147"/>
      <c r="H58" s="147"/>
      <c r="I58" s="147"/>
      <c r="J58" s="147"/>
      <c r="K58" s="147"/>
      <c r="L58" s="147"/>
      <c r="M58" s="147"/>
      <c r="N58" s="150"/>
      <c r="O58" s="147"/>
      <c r="P58" s="147"/>
      <c r="Q58" s="149"/>
      <c r="T58" s="420"/>
      <c r="U58" s="157"/>
      <c r="V58" s="157"/>
      <c r="W58" s="157"/>
      <c r="X58" s="157"/>
      <c r="Y58" s="157"/>
      <c r="Z58" s="430"/>
    </row>
    <row r="59" spans="1:36">
      <c r="A59" s="405"/>
      <c r="B59" s="147"/>
      <c r="C59" s="147"/>
      <c r="D59" s="147"/>
      <c r="E59" s="147"/>
      <c r="F59" s="147"/>
      <c r="G59" s="147"/>
      <c r="H59" s="147"/>
      <c r="I59" s="147"/>
      <c r="J59" s="147"/>
      <c r="K59" s="147"/>
      <c r="L59" s="147"/>
      <c r="M59" s="147"/>
      <c r="N59" s="150"/>
      <c r="O59" s="147"/>
      <c r="P59" s="147"/>
      <c r="Q59" s="149"/>
      <c r="T59" s="420"/>
      <c r="U59" s="157"/>
      <c r="V59" s="157"/>
      <c r="W59" s="157"/>
      <c r="X59" s="157"/>
      <c r="Y59" s="157"/>
      <c r="Z59" s="430"/>
    </row>
    <row r="60" spans="1:36" s="113" customFormat="1">
      <c r="A60" s="407"/>
      <c r="N60" s="151"/>
      <c r="Q60" s="152"/>
      <c r="S60" s="156"/>
      <c r="T60" s="420"/>
      <c r="U60" s="157"/>
      <c r="V60" s="157"/>
      <c r="W60" s="157"/>
      <c r="X60" s="157"/>
      <c r="Y60" s="157"/>
      <c r="Z60" s="430"/>
      <c r="AA60" s="440"/>
      <c r="AB60" s="440"/>
      <c r="AC60" s="440"/>
      <c r="AD60" s="153"/>
      <c r="AE60" s="153"/>
      <c r="AF60" s="153"/>
      <c r="AG60" s="153"/>
      <c r="AH60" s="153"/>
      <c r="AI60" s="153"/>
      <c r="AJ60" s="153"/>
    </row>
    <row r="61" spans="1:36" s="113" customFormat="1">
      <c r="A61" s="407"/>
      <c r="N61" s="151"/>
      <c r="Q61" s="152"/>
      <c r="S61" s="440"/>
      <c r="T61" s="420"/>
      <c r="U61" s="157"/>
      <c r="V61" s="157"/>
      <c r="W61" s="157"/>
      <c r="X61" s="157"/>
      <c r="Y61" s="157"/>
      <c r="Z61" s="430"/>
      <c r="AA61" s="440"/>
      <c r="AB61" s="440"/>
      <c r="AC61" s="440"/>
      <c r="AD61" s="153"/>
      <c r="AE61" s="153"/>
      <c r="AF61" s="153"/>
      <c r="AG61" s="153"/>
      <c r="AH61" s="153"/>
      <c r="AI61" s="153"/>
      <c r="AJ61" s="153"/>
    </row>
    <row r="62" spans="1:36" s="113" customFormat="1">
      <c r="A62" s="407"/>
      <c r="N62" s="151"/>
      <c r="Q62" s="152"/>
      <c r="S62" s="440"/>
      <c r="T62" s="420"/>
      <c r="U62" s="157"/>
      <c r="V62" s="157"/>
      <c r="W62" s="157"/>
      <c r="X62" s="157"/>
      <c r="Y62" s="157"/>
      <c r="Z62" s="430"/>
      <c r="AA62" s="440"/>
      <c r="AB62" s="440"/>
      <c r="AC62" s="440"/>
      <c r="AD62" s="153"/>
      <c r="AE62" s="153"/>
      <c r="AF62" s="153"/>
      <c r="AG62" s="153"/>
      <c r="AH62" s="153"/>
      <c r="AI62" s="153"/>
      <c r="AJ62" s="153"/>
    </row>
    <row r="63" spans="1:36" s="113" customFormat="1">
      <c r="A63" s="407"/>
      <c r="N63" s="151"/>
      <c r="Q63" s="152"/>
      <c r="S63" s="440"/>
      <c r="T63" s="420"/>
      <c r="U63" s="157"/>
      <c r="V63" s="157"/>
      <c r="W63" s="157"/>
      <c r="X63" s="157"/>
      <c r="Y63" s="157"/>
      <c r="Z63" s="430"/>
      <c r="AA63" s="440"/>
      <c r="AB63" s="440"/>
      <c r="AC63" s="440"/>
      <c r="AD63" s="153"/>
      <c r="AE63" s="153"/>
      <c r="AF63" s="153"/>
      <c r="AG63" s="153"/>
      <c r="AH63" s="153"/>
      <c r="AI63" s="153"/>
      <c r="AJ63" s="153"/>
    </row>
    <row r="64" spans="1:36" s="113" customFormat="1">
      <c r="A64" s="407"/>
      <c r="N64" s="151"/>
      <c r="Q64" s="152"/>
      <c r="S64" s="440"/>
      <c r="T64" s="420"/>
      <c r="U64" s="157"/>
      <c r="V64" s="157"/>
      <c r="W64" s="157"/>
      <c r="X64" s="157"/>
      <c r="Y64" s="157"/>
      <c r="Z64" s="430"/>
      <c r="AA64" s="440"/>
      <c r="AB64" s="440"/>
      <c r="AC64" s="440"/>
      <c r="AD64" s="153"/>
      <c r="AE64" s="153"/>
      <c r="AF64" s="153"/>
      <c r="AG64" s="153"/>
      <c r="AH64" s="153"/>
      <c r="AI64" s="153"/>
      <c r="AJ64" s="153"/>
    </row>
    <row r="65" spans="1:36" s="113" customFormat="1">
      <c r="A65" s="407"/>
      <c r="N65" s="151"/>
      <c r="Q65" s="152"/>
      <c r="S65" s="440"/>
      <c r="T65" s="420"/>
      <c r="U65" s="157"/>
      <c r="V65" s="157"/>
      <c r="W65" s="157"/>
      <c r="X65" s="157"/>
      <c r="Y65" s="157"/>
      <c r="Z65" s="430"/>
      <c r="AA65" s="440"/>
      <c r="AB65" s="440"/>
      <c r="AC65" s="440"/>
      <c r="AD65" s="153"/>
      <c r="AE65" s="153"/>
      <c r="AF65" s="153"/>
      <c r="AG65" s="153"/>
      <c r="AH65" s="153"/>
      <c r="AI65" s="153"/>
      <c r="AJ65" s="153"/>
    </row>
    <row r="66" spans="1:36" s="113" customFormat="1">
      <c r="A66" s="407"/>
      <c r="N66" s="151"/>
      <c r="Q66" s="152"/>
      <c r="S66" s="440"/>
      <c r="T66" s="420"/>
      <c r="U66" s="157"/>
      <c r="V66" s="157"/>
      <c r="W66" s="157"/>
      <c r="X66" s="157"/>
      <c r="Y66" s="157"/>
      <c r="Z66" s="430"/>
      <c r="AA66" s="440"/>
      <c r="AB66" s="440"/>
      <c r="AC66" s="440"/>
      <c r="AD66" s="153"/>
      <c r="AE66" s="153"/>
      <c r="AF66" s="153"/>
      <c r="AG66" s="153"/>
      <c r="AH66" s="153"/>
      <c r="AI66" s="153"/>
      <c r="AJ66" s="153"/>
    </row>
    <row r="67" spans="1:36" s="113" customFormat="1">
      <c r="A67" s="407"/>
      <c r="N67" s="151"/>
      <c r="Q67" s="152"/>
      <c r="S67" s="440"/>
      <c r="T67" s="420"/>
      <c r="U67" s="157"/>
      <c r="V67" s="157"/>
      <c r="W67" s="157"/>
      <c r="X67" s="157"/>
      <c r="Y67" s="157"/>
      <c r="Z67" s="430"/>
      <c r="AA67" s="440"/>
      <c r="AB67" s="440"/>
      <c r="AC67" s="440"/>
      <c r="AD67" s="153"/>
      <c r="AE67" s="153"/>
      <c r="AF67" s="153"/>
      <c r="AG67" s="153"/>
      <c r="AH67" s="153"/>
      <c r="AI67" s="153"/>
      <c r="AJ67" s="153"/>
    </row>
    <row r="68" spans="1:36" s="113" customFormat="1">
      <c r="A68" s="407"/>
      <c r="N68" s="151"/>
      <c r="Q68" s="152"/>
      <c r="S68" s="440"/>
      <c r="T68" s="420"/>
      <c r="U68" s="157"/>
      <c r="V68" s="157"/>
      <c r="W68" s="157"/>
      <c r="X68" s="157"/>
      <c r="Y68" s="157"/>
      <c r="Z68" s="430"/>
      <c r="AA68" s="440"/>
      <c r="AB68" s="440"/>
      <c r="AC68" s="440"/>
      <c r="AD68" s="153"/>
      <c r="AE68" s="153"/>
      <c r="AF68" s="153"/>
      <c r="AG68" s="153"/>
      <c r="AH68" s="153"/>
      <c r="AI68" s="153"/>
      <c r="AJ68" s="153"/>
    </row>
    <row r="69" spans="1:36" s="113" customFormat="1">
      <c r="A69" s="407"/>
      <c r="N69" s="151"/>
      <c r="Q69" s="152"/>
      <c r="S69" s="440"/>
      <c r="T69" s="420"/>
      <c r="U69" s="157"/>
      <c r="V69" s="157"/>
      <c r="W69" s="157"/>
      <c r="X69" s="157"/>
      <c r="Y69" s="157"/>
      <c r="Z69" s="430"/>
      <c r="AA69" s="440"/>
      <c r="AB69" s="440"/>
      <c r="AC69" s="440"/>
      <c r="AD69" s="153"/>
      <c r="AE69" s="153"/>
      <c r="AF69" s="153"/>
      <c r="AG69" s="153"/>
      <c r="AH69" s="153"/>
      <c r="AI69" s="153"/>
      <c r="AJ69" s="153"/>
    </row>
    <row r="70" spans="1:36" s="113" customFormat="1">
      <c r="A70" s="407"/>
      <c r="N70" s="151"/>
      <c r="Q70" s="152"/>
      <c r="S70" s="440"/>
      <c r="T70" s="420"/>
      <c r="U70" s="157"/>
      <c r="V70" s="157"/>
      <c r="W70" s="157"/>
      <c r="X70" s="157"/>
      <c r="Y70" s="157"/>
      <c r="Z70" s="430"/>
      <c r="AA70" s="440"/>
      <c r="AB70" s="440"/>
      <c r="AC70" s="440"/>
      <c r="AD70" s="153"/>
      <c r="AE70" s="153"/>
      <c r="AF70" s="153"/>
      <c r="AG70" s="153"/>
      <c r="AH70" s="153"/>
      <c r="AI70" s="153"/>
      <c r="AJ70" s="153"/>
    </row>
    <row r="71" spans="1:36" s="113" customFormat="1">
      <c r="A71" s="407"/>
      <c r="Q71" s="152"/>
      <c r="S71" s="440"/>
      <c r="T71" s="420"/>
      <c r="U71" s="157"/>
      <c r="V71" s="157"/>
      <c r="W71" s="157"/>
      <c r="X71" s="157"/>
      <c r="Y71" s="157"/>
      <c r="Z71" s="430"/>
      <c r="AA71" s="440"/>
      <c r="AB71" s="440"/>
      <c r="AC71" s="440"/>
      <c r="AD71" s="153"/>
      <c r="AE71" s="153"/>
      <c r="AF71" s="153"/>
      <c r="AG71" s="153"/>
      <c r="AH71" s="153"/>
      <c r="AI71" s="153"/>
      <c r="AJ71" s="153"/>
    </row>
    <row r="72" spans="1:36" s="113" customFormat="1">
      <c r="A72" s="407"/>
      <c r="Q72" s="152"/>
      <c r="S72" s="440"/>
      <c r="T72" s="420"/>
      <c r="U72" s="157"/>
      <c r="V72" s="157"/>
      <c r="W72" s="157"/>
      <c r="X72" s="157"/>
      <c r="Y72" s="157"/>
      <c r="Z72" s="430"/>
      <c r="AA72" s="440"/>
      <c r="AB72" s="440"/>
      <c r="AC72" s="440"/>
      <c r="AD72" s="153"/>
      <c r="AE72" s="153"/>
      <c r="AF72" s="153"/>
      <c r="AG72" s="153"/>
      <c r="AH72" s="153"/>
      <c r="AI72" s="153"/>
      <c r="AJ72" s="153"/>
    </row>
    <row r="73" spans="1:36" s="113" customFormat="1">
      <c r="A73" s="407"/>
      <c r="Q73" s="152"/>
      <c r="S73" s="440"/>
      <c r="T73" s="420"/>
      <c r="U73" s="157"/>
      <c r="V73" s="157"/>
      <c r="W73" s="157"/>
      <c r="X73" s="157"/>
      <c r="Y73" s="157"/>
      <c r="Z73" s="430"/>
      <c r="AA73" s="440"/>
      <c r="AB73" s="440"/>
      <c r="AC73" s="440"/>
      <c r="AD73" s="153"/>
      <c r="AE73" s="153"/>
      <c r="AF73" s="153"/>
      <c r="AG73" s="153"/>
      <c r="AH73" s="153"/>
      <c r="AI73" s="153"/>
      <c r="AJ73" s="153"/>
    </row>
    <row r="74" spans="1:36" s="113" customFormat="1">
      <c r="A74" s="407"/>
      <c r="Q74" s="152"/>
      <c r="S74" s="440"/>
      <c r="T74" s="420"/>
      <c r="U74" s="157"/>
      <c r="V74" s="157"/>
      <c r="W74" s="157"/>
      <c r="X74" s="157"/>
      <c r="Y74" s="157"/>
      <c r="Z74" s="430"/>
      <c r="AA74" s="440"/>
      <c r="AB74" s="440"/>
      <c r="AC74" s="440"/>
      <c r="AD74" s="153"/>
      <c r="AE74" s="153"/>
      <c r="AF74" s="153"/>
      <c r="AG74" s="153"/>
      <c r="AH74" s="153"/>
      <c r="AI74" s="153"/>
      <c r="AJ74" s="153"/>
    </row>
    <row r="75" spans="1:36" s="113" customFormat="1">
      <c r="A75" s="407"/>
      <c r="Q75" s="152"/>
      <c r="S75" s="440"/>
      <c r="T75" s="420"/>
      <c r="U75" s="157"/>
      <c r="V75" s="441"/>
      <c r="W75" s="441"/>
      <c r="X75" s="441"/>
      <c r="Y75" s="441"/>
      <c r="Z75" s="442"/>
      <c r="AA75" s="440"/>
      <c r="AB75" s="440"/>
      <c r="AC75" s="440"/>
      <c r="AD75" s="153"/>
      <c r="AE75" s="153"/>
      <c r="AF75" s="153"/>
      <c r="AG75" s="153"/>
      <c r="AH75" s="153"/>
      <c r="AI75" s="153"/>
      <c r="AJ75" s="153"/>
    </row>
    <row r="76" spans="1:36" s="113" customFormat="1">
      <c r="A76" s="407"/>
      <c r="Q76" s="152"/>
      <c r="S76" s="440"/>
      <c r="T76" s="420"/>
      <c r="U76" s="157"/>
      <c r="V76" s="441"/>
      <c r="W76" s="441"/>
      <c r="X76" s="441"/>
      <c r="Y76" s="441"/>
      <c r="Z76" s="442"/>
      <c r="AA76" s="440"/>
      <c r="AB76" s="440"/>
      <c r="AC76" s="440"/>
      <c r="AD76" s="153"/>
      <c r="AE76" s="153"/>
      <c r="AF76" s="153"/>
      <c r="AG76" s="153"/>
      <c r="AH76" s="153"/>
      <c r="AI76" s="153"/>
      <c r="AJ76" s="153"/>
    </row>
    <row r="77" spans="1:36" s="113" customFormat="1">
      <c r="A77" s="407"/>
      <c r="Q77" s="152"/>
      <c r="S77" s="440"/>
      <c r="T77" s="420"/>
      <c r="U77" s="157"/>
      <c r="V77" s="441"/>
      <c r="W77" s="441"/>
      <c r="X77" s="441"/>
      <c r="Y77" s="441"/>
      <c r="Z77" s="442"/>
      <c r="AA77" s="440"/>
      <c r="AB77" s="440"/>
      <c r="AC77" s="440"/>
      <c r="AD77" s="153"/>
      <c r="AE77" s="153"/>
      <c r="AF77" s="153"/>
      <c r="AG77" s="153"/>
      <c r="AH77" s="153"/>
      <c r="AI77" s="153"/>
      <c r="AJ77" s="153"/>
    </row>
    <row r="78" spans="1:36" s="113" customFormat="1">
      <c r="A78" s="407"/>
      <c r="Q78" s="152"/>
      <c r="S78" s="440"/>
      <c r="T78" s="440"/>
      <c r="U78" s="157"/>
      <c r="V78" s="441"/>
      <c r="W78" s="441"/>
      <c r="X78" s="441"/>
      <c r="Y78" s="441"/>
      <c r="Z78" s="442"/>
      <c r="AA78" s="440"/>
      <c r="AB78" s="440"/>
      <c r="AC78" s="440"/>
      <c r="AD78" s="153"/>
      <c r="AE78" s="153"/>
      <c r="AF78" s="153"/>
      <c r="AG78" s="153"/>
      <c r="AH78" s="153"/>
      <c r="AI78" s="153"/>
      <c r="AJ78" s="153"/>
    </row>
    <row r="79" spans="1:36" s="113" customFormat="1">
      <c r="A79" s="407"/>
      <c r="Q79" s="152"/>
      <c r="S79" s="440"/>
      <c r="T79" s="440"/>
      <c r="U79" s="157"/>
      <c r="V79" s="441"/>
      <c r="W79" s="441"/>
      <c r="X79" s="441"/>
      <c r="Y79" s="441"/>
      <c r="Z79" s="442"/>
      <c r="AA79" s="440"/>
      <c r="AB79" s="440"/>
      <c r="AC79" s="440"/>
      <c r="AD79" s="153"/>
      <c r="AE79" s="153"/>
      <c r="AF79" s="153"/>
      <c r="AG79" s="153"/>
      <c r="AH79" s="153"/>
      <c r="AI79" s="153"/>
      <c r="AJ79" s="153"/>
    </row>
    <row r="80" spans="1:36" s="113" customFormat="1">
      <c r="A80" s="407"/>
      <c r="Q80" s="152"/>
      <c r="S80" s="440"/>
      <c r="T80" s="440"/>
      <c r="U80" s="157"/>
      <c r="V80" s="441"/>
      <c r="W80" s="441"/>
      <c r="X80" s="441"/>
      <c r="Y80" s="441"/>
      <c r="Z80" s="442"/>
      <c r="AA80" s="440"/>
      <c r="AB80" s="440"/>
      <c r="AC80" s="440"/>
      <c r="AD80" s="153"/>
      <c r="AE80" s="153"/>
      <c r="AF80" s="153"/>
      <c r="AG80" s="153"/>
      <c r="AH80" s="153"/>
      <c r="AI80" s="153"/>
      <c r="AJ80" s="153"/>
    </row>
    <row r="81" spans="1:36" s="113" customFormat="1">
      <c r="A81" s="407"/>
      <c r="Q81" s="152"/>
      <c r="S81" s="440"/>
      <c r="T81" s="440"/>
      <c r="U81" s="157"/>
      <c r="V81" s="441"/>
      <c r="W81" s="441"/>
      <c r="X81" s="441"/>
      <c r="Y81" s="441"/>
      <c r="Z81" s="442"/>
      <c r="AA81" s="440"/>
      <c r="AB81" s="440"/>
      <c r="AC81" s="440"/>
      <c r="AD81" s="153"/>
      <c r="AE81" s="153"/>
      <c r="AF81" s="153"/>
      <c r="AG81" s="153"/>
      <c r="AH81" s="153"/>
      <c r="AI81" s="153"/>
      <c r="AJ81" s="153"/>
    </row>
    <row r="82" spans="1:36" s="113" customFormat="1">
      <c r="A82" s="407"/>
      <c r="Q82" s="152"/>
      <c r="S82" s="440"/>
      <c r="T82" s="440"/>
      <c r="U82" s="157"/>
      <c r="V82" s="441"/>
      <c r="W82" s="441"/>
      <c r="X82" s="441"/>
      <c r="Y82" s="441"/>
      <c r="Z82" s="442"/>
      <c r="AA82" s="440"/>
      <c r="AB82" s="440"/>
      <c r="AC82" s="440"/>
      <c r="AD82" s="153"/>
      <c r="AE82" s="153"/>
      <c r="AF82" s="153"/>
      <c r="AG82" s="153"/>
      <c r="AH82" s="153"/>
      <c r="AI82" s="153"/>
      <c r="AJ82" s="153"/>
    </row>
    <row r="83" spans="1:36" s="113" customFormat="1">
      <c r="A83" s="407"/>
      <c r="Q83" s="152"/>
      <c r="S83" s="440"/>
      <c r="T83" s="440"/>
      <c r="U83" s="157"/>
      <c r="V83" s="441"/>
      <c r="W83" s="441"/>
      <c r="X83" s="441"/>
      <c r="Y83" s="441"/>
      <c r="Z83" s="442"/>
      <c r="AA83" s="440"/>
      <c r="AB83" s="440"/>
      <c r="AC83" s="440"/>
      <c r="AD83" s="153"/>
      <c r="AE83" s="153"/>
      <c r="AF83" s="153"/>
      <c r="AG83" s="153"/>
      <c r="AH83" s="153"/>
      <c r="AI83" s="153"/>
      <c r="AJ83" s="153"/>
    </row>
    <row r="84" spans="1:36" s="113" customFormat="1">
      <c r="A84" s="407"/>
      <c r="Q84" s="152"/>
      <c r="S84" s="440"/>
      <c r="T84" s="440"/>
      <c r="U84" s="157"/>
      <c r="V84" s="441"/>
      <c r="W84" s="441"/>
      <c r="X84" s="441"/>
      <c r="Y84" s="441"/>
      <c r="Z84" s="442"/>
      <c r="AA84" s="440"/>
      <c r="AB84" s="440"/>
      <c r="AC84" s="440"/>
      <c r="AD84" s="153"/>
      <c r="AE84" s="153"/>
      <c r="AF84" s="153"/>
      <c r="AG84" s="153"/>
      <c r="AH84" s="153"/>
      <c r="AI84" s="153"/>
      <c r="AJ84" s="153"/>
    </row>
    <row r="85" spans="1:36" s="113" customFormat="1">
      <c r="A85" s="407"/>
      <c r="Q85" s="152"/>
      <c r="S85" s="440"/>
      <c r="T85" s="440"/>
      <c r="U85" s="157"/>
      <c r="V85" s="441"/>
      <c r="W85" s="441"/>
      <c r="X85" s="441"/>
      <c r="Y85" s="441"/>
      <c r="Z85" s="442"/>
      <c r="AA85" s="440"/>
      <c r="AB85" s="440"/>
      <c r="AC85" s="440"/>
      <c r="AD85" s="153"/>
      <c r="AE85" s="153"/>
      <c r="AF85" s="153"/>
      <c r="AG85" s="153"/>
      <c r="AH85" s="153"/>
      <c r="AI85" s="153"/>
      <c r="AJ85" s="153"/>
    </row>
    <row r="86" spans="1:36" s="113" customFormat="1">
      <c r="A86" s="407"/>
      <c r="Q86" s="152"/>
      <c r="S86" s="440"/>
      <c r="T86" s="440"/>
      <c r="U86" s="157"/>
      <c r="V86" s="441"/>
      <c r="W86" s="441"/>
      <c r="X86" s="441"/>
      <c r="Y86" s="441"/>
      <c r="Z86" s="442"/>
      <c r="AA86" s="440"/>
      <c r="AB86" s="440"/>
      <c r="AC86" s="440"/>
      <c r="AD86" s="153"/>
      <c r="AE86" s="153"/>
      <c r="AF86" s="153"/>
      <c r="AG86" s="153"/>
      <c r="AH86" s="153"/>
      <c r="AI86" s="153"/>
      <c r="AJ86" s="153"/>
    </row>
    <row r="87" spans="1:36" s="113" customFormat="1">
      <c r="A87" s="407"/>
      <c r="Q87" s="152"/>
      <c r="S87" s="440"/>
      <c r="T87" s="440"/>
      <c r="U87" s="157"/>
      <c r="V87" s="441"/>
      <c r="W87" s="441"/>
      <c r="X87" s="441"/>
      <c r="Y87" s="441"/>
      <c r="Z87" s="442"/>
      <c r="AA87" s="440"/>
      <c r="AB87" s="440"/>
      <c r="AC87" s="440"/>
      <c r="AD87" s="153"/>
      <c r="AE87" s="153"/>
      <c r="AF87" s="153"/>
      <c r="AG87" s="153"/>
      <c r="AH87" s="153"/>
      <c r="AI87" s="153"/>
      <c r="AJ87" s="153"/>
    </row>
    <row r="88" spans="1:36">
      <c r="A88" s="443"/>
      <c r="S88" s="440"/>
      <c r="U88" s="157"/>
      <c r="V88" s="157"/>
      <c r="W88" s="157"/>
      <c r="X88" s="157"/>
      <c r="Y88" s="157"/>
      <c r="Z88" s="158"/>
    </row>
    <row r="89" spans="1:36">
      <c r="U89" s="157"/>
      <c r="V89" s="157"/>
      <c r="W89" s="157"/>
      <c r="X89" s="157"/>
      <c r="Y89" s="157"/>
      <c r="Z89" s="158"/>
    </row>
    <row r="90" spans="1:36">
      <c r="Y90" s="158"/>
    </row>
    <row r="91" spans="1:36">
      <c r="Y91" s="158"/>
    </row>
  </sheetData>
  <sheetProtection formatCells="0" insertHyperlinks="0" sort="0" autoFilter="0" pivotTables="0"/>
  <protectedRanges>
    <protectedRange sqref="H3:J5 J6:N6 F6:H6 O3:P5 B3:C6" name="区域2_1"/>
  </protectedRanges>
  <mergeCells count="11">
    <mergeCell ref="A6:Q7"/>
    <mergeCell ref="S8:V8"/>
    <mergeCell ref="U23:Z23"/>
    <mergeCell ref="A1:Q1"/>
    <mergeCell ref="C3:D3"/>
    <mergeCell ref="H3:I3"/>
    <mergeCell ref="C4:D4"/>
    <mergeCell ref="H4:I4"/>
    <mergeCell ref="B13:L13"/>
    <mergeCell ref="J3:L3"/>
    <mergeCell ref="J4:L4"/>
  </mergeCells>
  <phoneticPr fontId="35" type="noConversion"/>
  <conditionalFormatting sqref="B51:L51">
    <cfRule type="cellIs" dxfId="40" priority="1" operator="equal">
      <formula>"Conditional Pass"</formula>
    </cfRule>
    <cfRule type="cellIs" dxfId="39" priority="2" operator="equal">
      <formula>"Fail"</formula>
    </cfRule>
    <cfRule type="cellIs" dxfId="38" priority="3" operator="equal">
      <formula>"Pass"</formula>
    </cfRule>
  </conditionalFormatting>
  <pageMargins left="0.7" right="0.7" top="0.75" bottom="0.75" header="0.3" footer="0.3"/>
  <pageSetup paperSize="9" scale="58" orientation="landscape" r:id="rId1"/>
  <headerFooter>
    <oddHeader>&amp;L&amp;G&amp;C&amp;"Arial,Bold"&amp;26Sample CPK Report&amp;R&amp;G</oddHeader>
    <oddFooter>&amp;L&amp;"Arial,Regular"&amp;P of &amp;N&amp;R&amp;"Arial,Regular"Design by HCX Quality</oddFooter>
  </headerFooter>
  <ignoredErrors>
    <ignoredError sqref="J3:J4" unlocked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7826" r:id="rId5" name="Drop Down 2">
              <controlPr defaultSize="0" autoLine="0" autoPict="0">
                <anchor moveWithCells="1">
                  <from>
                    <xdr:col>16</xdr:col>
                    <xdr:colOff>1371600</xdr:colOff>
                    <xdr:row>15</xdr:row>
                    <xdr:rowOff>83820</xdr:rowOff>
                  </from>
                  <to>
                    <xdr:col>16</xdr:col>
                    <xdr:colOff>2286000</xdr:colOff>
                    <xdr:row>17</xdr:row>
                    <xdr:rowOff>30480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05AAE-CF42-4AC1-85F0-F03EF49E0216}">
  <sheetPr codeName="Sheet17">
    <pageSetUpPr fitToPage="1"/>
  </sheetPr>
  <dimension ref="A1:AK42"/>
  <sheetViews>
    <sheetView showGridLines="0" topLeftCell="A13" zoomScale="70" zoomScaleNormal="70" zoomScaleSheetLayoutView="85" workbookViewId="0">
      <selection activeCell="J16" sqref="J16"/>
    </sheetView>
  </sheetViews>
  <sheetFormatPr defaultRowHeight="13.2"/>
  <cols>
    <col min="1" max="1" width="2.33203125" style="29" customWidth="1"/>
    <col min="2" max="2" width="4.6640625" style="29" customWidth="1"/>
    <col min="3" max="3" width="43.33203125" style="29" customWidth="1"/>
    <col min="4" max="4" width="14.5546875" style="29" customWidth="1"/>
    <col min="5" max="5" width="2.6640625" style="29" customWidth="1"/>
    <col min="6" max="6" width="13.6640625" style="29" customWidth="1"/>
    <col min="7" max="11" width="13.6640625" style="190" customWidth="1"/>
    <col min="12" max="12" width="2.6640625" style="190" customWidth="1"/>
    <col min="13" max="15" width="13.6640625" style="190" customWidth="1"/>
    <col min="16" max="17" width="13.6640625" style="29" customWidth="1"/>
    <col min="18" max="19" width="8.33203125" style="29" customWidth="1"/>
    <col min="20" max="26" width="15.6640625" style="29" customWidth="1"/>
    <col min="27" max="29" width="8.6640625" style="29"/>
    <col min="30" max="31" width="10.5546875" style="29" customWidth="1"/>
    <col min="32" max="32" width="15.6640625" style="29" customWidth="1"/>
    <col min="33" max="33" width="25.6640625" style="29" customWidth="1"/>
    <col min="34" max="36" width="8.88671875" style="29" customWidth="1"/>
    <col min="37" max="38" width="8.6640625" style="29"/>
    <col min="39" max="42" width="8.6640625" style="29" customWidth="1"/>
    <col min="43" max="234" width="8.6640625" style="29"/>
    <col min="235" max="235" width="17.6640625" style="29" customWidth="1"/>
    <col min="236" max="236" width="15.33203125" style="29" customWidth="1"/>
    <col min="237" max="237" width="10.6640625" style="29" customWidth="1"/>
    <col min="238" max="238" width="12.33203125" style="29" customWidth="1"/>
    <col min="239" max="245" width="10.6640625" style="29" customWidth="1"/>
    <col min="246" max="490" width="8.6640625" style="29"/>
    <col min="491" max="491" width="17.6640625" style="29" customWidth="1"/>
    <col min="492" max="492" width="15.33203125" style="29" customWidth="1"/>
    <col min="493" max="493" width="10.6640625" style="29" customWidth="1"/>
    <col min="494" max="494" width="12.33203125" style="29" customWidth="1"/>
    <col min="495" max="501" width="10.6640625" style="29" customWidth="1"/>
    <col min="502" max="746" width="8.6640625" style="29"/>
    <col min="747" max="747" width="17.6640625" style="29" customWidth="1"/>
    <col min="748" max="748" width="15.33203125" style="29" customWidth="1"/>
    <col min="749" max="749" width="10.6640625" style="29" customWidth="1"/>
    <col min="750" max="750" width="12.33203125" style="29" customWidth="1"/>
    <col min="751" max="757" width="10.6640625" style="29" customWidth="1"/>
    <col min="758" max="1002" width="8.6640625" style="29"/>
    <col min="1003" max="1003" width="17.6640625" style="29" customWidth="1"/>
    <col min="1004" max="1004" width="15.33203125" style="29" customWidth="1"/>
    <col min="1005" max="1005" width="10.6640625" style="29" customWidth="1"/>
    <col min="1006" max="1006" width="12.33203125" style="29" customWidth="1"/>
    <col min="1007" max="1013" width="10.6640625" style="29" customWidth="1"/>
    <col min="1014" max="1258" width="8.6640625" style="29"/>
    <col min="1259" max="1259" width="17.6640625" style="29" customWidth="1"/>
    <col min="1260" max="1260" width="15.33203125" style="29" customWidth="1"/>
    <col min="1261" max="1261" width="10.6640625" style="29" customWidth="1"/>
    <col min="1262" max="1262" width="12.33203125" style="29" customWidth="1"/>
    <col min="1263" max="1269" width="10.6640625" style="29" customWidth="1"/>
    <col min="1270" max="1514" width="8.6640625" style="29"/>
    <col min="1515" max="1515" width="17.6640625" style="29" customWidth="1"/>
    <col min="1516" max="1516" width="15.33203125" style="29" customWidth="1"/>
    <col min="1517" max="1517" width="10.6640625" style="29" customWidth="1"/>
    <col min="1518" max="1518" width="12.33203125" style="29" customWidth="1"/>
    <col min="1519" max="1525" width="10.6640625" style="29" customWidth="1"/>
    <col min="1526" max="1770" width="8.6640625" style="29"/>
    <col min="1771" max="1771" width="17.6640625" style="29" customWidth="1"/>
    <col min="1772" max="1772" width="15.33203125" style="29" customWidth="1"/>
    <col min="1773" max="1773" width="10.6640625" style="29" customWidth="1"/>
    <col min="1774" max="1774" width="12.33203125" style="29" customWidth="1"/>
    <col min="1775" max="1781" width="10.6640625" style="29" customWidth="1"/>
    <col min="1782" max="2026" width="8.6640625" style="29"/>
    <col min="2027" max="2027" width="17.6640625" style="29" customWidth="1"/>
    <col min="2028" max="2028" width="15.33203125" style="29" customWidth="1"/>
    <col min="2029" max="2029" width="10.6640625" style="29" customWidth="1"/>
    <col min="2030" max="2030" width="12.33203125" style="29" customWidth="1"/>
    <col min="2031" max="2037" width="10.6640625" style="29" customWidth="1"/>
    <col min="2038" max="2282" width="8.6640625" style="29"/>
    <col min="2283" max="2283" width="17.6640625" style="29" customWidth="1"/>
    <col min="2284" max="2284" width="15.33203125" style="29" customWidth="1"/>
    <col min="2285" max="2285" width="10.6640625" style="29" customWidth="1"/>
    <col min="2286" max="2286" width="12.33203125" style="29" customWidth="1"/>
    <col min="2287" max="2293" width="10.6640625" style="29" customWidth="1"/>
    <col min="2294" max="2538" width="8.6640625" style="29"/>
    <col min="2539" max="2539" width="17.6640625" style="29" customWidth="1"/>
    <col min="2540" max="2540" width="15.33203125" style="29" customWidth="1"/>
    <col min="2541" max="2541" width="10.6640625" style="29" customWidth="1"/>
    <col min="2542" max="2542" width="12.33203125" style="29" customWidth="1"/>
    <col min="2543" max="2549" width="10.6640625" style="29" customWidth="1"/>
    <col min="2550" max="2794" width="8.6640625" style="29"/>
    <col min="2795" max="2795" width="17.6640625" style="29" customWidth="1"/>
    <col min="2796" max="2796" width="15.33203125" style="29" customWidth="1"/>
    <col min="2797" max="2797" width="10.6640625" style="29" customWidth="1"/>
    <col min="2798" max="2798" width="12.33203125" style="29" customWidth="1"/>
    <col min="2799" max="2805" width="10.6640625" style="29" customWidth="1"/>
    <col min="2806" max="3050" width="8.6640625" style="29"/>
    <col min="3051" max="3051" width="17.6640625" style="29" customWidth="1"/>
    <col min="3052" max="3052" width="15.33203125" style="29" customWidth="1"/>
    <col min="3053" max="3053" width="10.6640625" style="29" customWidth="1"/>
    <col min="3054" max="3054" width="12.33203125" style="29" customWidth="1"/>
    <col min="3055" max="3061" width="10.6640625" style="29" customWidth="1"/>
    <col min="3062" max="3306" width="8.6640625" style="29"/>
    <col min="3307" max="3307" width="17.6640625" style="29" customWidth="1"/>
    <col min="3308" max="3308" width="15.33203125" style="29" customWidth="1"/>
    <col min="3309" max="3309" width="10.6640625" style="29" customWidth="1"/>
    <col min="3310" max="3310" width="12.33203125" style="29" customWidth="1"/>
    <col min="3311" max="3317" width="10.6640625" style="29" customWidth="1"/>
    <col min="3318" max="3562" width="8.6640625" style="29"/>
    <col min="3563" max="3563" width="17.6640625" style="29" customWidth="1"/>
    <col min="3564" max="3564" width="15.33203125" style="29" customWidth="1"/>
    <col min="3565" max="3565" width="10.6640625" style="29" customWidth="1"/>
    <col min="3566" max="3566" width="12.33203125" style="29" customWidth="1"/>
    <col min="3567" max="3573" width="10.6640625" style="29" customWidth="1"/>
    <col min="3574" max="3818" width="8.6640625" style="29"/>
    <col min="3819" max="3819" width="17.6640625" style="29" customWidth="1"/>
    <col min="3820" max="3820" width="15.33203125" style="29" customWidth="1"/>
    <col min="3821" max="3821" width="10.6640625" style="29" customWidth="1"/>
    <col min="3822" max="3822" width="12.33203125" style="29" customWidth="1"/>
    <col min="3823" max="3829" width="10.6640625" style="29" customWidth="1"/>
    <col min="3830" max="4074" width="8.6640625" style="29"/>
    <col min="4075" max="4075" width="17.6640625" style="29" customWidth="1"/>
    <col min="4076" max="4076" width="15.33203125" style="29" customWidth="1"/>
    <col min="4077" max="4077" width="10.6640625" style="29" customWidth="1"/>
    <col min="4078" max="4078" width="12.33203125" style="29" customWidth="1"/>
    <col min="4079" max="4085" width="10.6640625" style="29" customWidth="1"/>
    <col min="4086" max="4330" width="8.6640625" style="29"/>
    <col min="4331" max="4331" width="17.6640625" style="29" customWidth="1"/>
    <col min="4332" max="4332" width="15.33203125" style="29" customWidth="1"/>
    <col min="4333" max="4333" width="10.6640625" style="29" customWidth="1"/>
    <col min="4334" max="4334" width="12.33203125" style="29" customWidth="1"/>
    <col min="4335" max="4341" width="10.6640625" style="29" customWidth="1"/>
    <col min="4342" max="4586" width="8.6640625" style="29"/>
    <col min="4587" max="4587" width="17.6640625" style="29" customWidth="1"/>
    <col min="4588" max="4588" width="15.33203125" style="29" customWidth="1"/>
    <col min="4589" max="4589" width="10.6640625" style="29" customWidth="1"/>
    <col min="4590" max="4590" width="12.33203125" style="29" customWidth="1"/>
    <col min="4591" max="4597" width="10.6640625" style="29" customWidth="1"/>
    <col min="4598" max="4842" width="8.6640625" style="29"/>
    <col min="4843" max="4843" width="17.6640625" style="29" customWidth="1"/>
    <col min="4844" max="4844" width="15.33203125" style="29" customWidth="1"/>
    <col min="4845" max="4845" width="10.6640625" style="29" customWidth="1"/>
    <col min="4846" max="4846" width="12.33203125" style="29" customWidth="1"/>
    <col min="4847" max="4853" width="10.6640625" style="29" customWidth="1"/>
    <col min="4854" max="5098" width="8.6640625" style="29"/>
    <col min="5099" max="5099" width="17.6640625" style="29" customWidth="1"/>
    <col min="5100" max="5100" width="15.33203125" style="29" customWidth="1"/>
    <col min="5101" max="5101" width="10.6640625" style="29" customWidth="1"/>
    <col min="5102" max="5102" width="12.33203125" style="29" customWidth="1"/>
    <col min="5103" max="5109" width="10.6640625" style="29" customWidth="1"/>
    <col min="5110" max="5354" width="8.6640625" style="29"/>
    <col min="5355" max="5355" width="17.6640625" style="29" customWidth="1"/>
    <col min="5356" max="5356" width="15.33203125" style="29" customWidth="1"/>
    <col min="5357" max="5357" width="10.6640625" style="29" customWidth="1"/>
    <col min="5358" max="5358" width="12.33203125" style="29" customWidth="1"/>
    <col min="5359" max="5365" width="10.6640625" style="29" customWidth="1"/>
    <col min="5366" max="5610" width="8.6640625" style="29"/>
    <col min="5611" max="5611" width="17.6640625" style="29" customWidth="1"/>
    <col min="5612" max="5612" width="15.33203125" style="29" customWidth="1"/>
    <col min="5613" max="5613" width="10.6640625" style="29" customWidth="1"/>
    <col min="5614" max="5614" width="12.33203125" style="29" customWidth="1"/>
    <col min="5615" max="5621" width="10.6640625" style="29" customWidth="1"/>
    <col min="5622" max="5866" width="8.6640625" style="29"/>
    <col min="5867" max="5867" width="17.6640625" style="29" customWidth="1"/>
    <col min="5868" max="5868" width="15.33203125" style="29" customWidth="1"/>
    <col min="5869" max="5869" width="10.6640625" style="29" customWidth="1"/>
    <col min="5870" max="5870" width="12.33203125" style="29" customWidth="1"/>
    <col min="5871" max="5877" width="10.6640625" style="29" customWidth="1"/>
    <col min="5878" max="6122" width="8.6640625" style="29"/>
    <col min="6123" max="6123" width="17.6640625" style="29" customWidth="1"/>
    <col min="6124" max="6124" width="15.33203125" style="29" customWidth="1"/>
    <col min="6125" max="6125" width="10.6640625" style="29" customWidth="1"/>
    <col min="6126" max="6126" width="12.33203125" style="29" customWidth="1"/>
    <col min="6127" max="6133" width="10.6640625" style="29" customWidth="1"/>
    <col min="6134" max="6378" width="8.6640625" style="29"/>
    <col min="6379" max="6379" width="17.6640625" style="29" customWidth="1"/>
    <col min="6380" max="6380" width="15.33203125" style="29" customWidth="1"/>
    <col min="6381" max="6381" width="10.6640625" style="29" customWidth="1"/>
    <col min="6382" max="6382" width="12.33203125" style="29" customWidth="1"/>
    <col min="6383" max="6389" width="10.6640625" style="29" customWidth="1"/>
    <col min="6390" max="6634" width="8.6640625" style="29"/>
    <col min="6635" max="6635" width="17.6640625" style="29" customWidth="1"/>
    <col min="6636" max="6636" width="15.33203125" style="29" customWidth="1"/>
    <col min="6637" max="6637" width="10.6640625" style="29" customWidth="1"/>
    <col min="6638" max="6638" width="12.33203125" style="29" customWidth="1"/>
    <col min="6639" max="6645" width="10.6640625" style="29" customWidth="1"/>
    <col min="6646" max="6890" width="8.6640625" style="29"/>
    <col min="6891" max="6891" width="17.6640625" style="29" customWidth="1"/>
    <col min="6892" max="6892" width="15.33203125" style="29" customWidth="1"/>
    <col min="6893" max="6893" width="10.6640625" style="29" customWidth="1"/>
    <col min="6894" max="6894" width="12.33203125" style="29" customWidth="1"/>
    <col min="6895" max="6901" width="10.6640625" style="29" customWidth="1"/>
    <col min="6902" max="7146" width="8.6640625" style="29"/>
    <col min="7147" max="7147" width="17.6640625" style="29" customWidth="1"/>
    <col min="7148" max="7148" width="15.33203125" style="29" customWidth="1"/>
    <col min="7149" max="7149" width="10.6640625" style="29" customWidth="1"/>
    <col min="7150" max="7150" width="12.33203125" style="29" customWidth="1"/>
    <col min="7151" max="7157" width="10.6640625" style="29" customWidth="1"/>
    <col min="7158" max="7402" width="8.6640625" style="29"/>
    <col min="7403" max="7403" width="17.6640625" style="29" customWidth="1"/>
    <col min="7404" max="7404" width="15.33203125" style="29" customWidth="1"/>
    <col min="7405" max="7405" width="10.6640625" style="29" customWidth="1"/>
    <col min="7406" max="7406" width="12.33203125" style="29" customWidth="1"/>
    <col min="7407" max="7413" width="10.6640625" style="29" customWidth="1"/>
    <col min="7414" max="7658" width="8.6640625" style="29"/>
    <col min="7659" max="7659" width="17.6640625" style="29" customWidth="1"/>
    <col min="7660" max="7660" width="15.33203125" style="29" customWidth="1"/>
    <col min="7661" max="7661" width="10.6640625" style="29" customWidth="1"/>
    <col min="7662" max="7662" width="12.33203125" style="29" customWidth="1"/>
    <col min="7663" max="7669" width="10.6640625" style="29" customWidth="1"/>
    <col min="7670" max="7914" width="8.6640625" style="29"/>
    <col min="7915" max="7915" width="17.6640625" style="29" customWidth="1"/>
    <col min="7916" max="7916" width="15.33203125" style="29" customWidth="1"/>
    <col min="7917" max="7917" width="10.6640625" style="29" customWidth="1"/>
    <col min="7918" max="7918" width="12.33203125" style="29" customWidth="1"/>
    <col min="7919" max="7925" width="10.6640625" style="29" customWidth="1"/>
    <col min="7926" max="8170" width="8.6640625" style="29"/>
    <col min="8171" max="8171" width="17.6640625" style="29" customWidth="1"/>
    <col min="8172" max="8172" width="15.33203125" style="29" customWidth="1"/>
    <col min="8173" max="8173" width="10.6640625" style="29" customWidth="1"/>
    <col min="8174" max="8174" width="12.33203125" style="29" customWidth="1"/>
    <col min="8175" max="8181" width="10.6640625" style="29" customWidth="1"/>
    <col min="8182" max="8426" width="8.6640625" style="29"/>
    <col min="8427" max="8427" width="17.6640625" style="29" customWidth="1"/>
    <col min="8428" max="8428" width="15.33203125" style="29" customWidth="1"/>
    <col min="8429" max="8429" width="10.6640625" style="29" customWidth="1"/>
    <col min="8430" max="8430" width="12.33203125" style="29" customWidth="1"/>
    <col min="8431" max="8437" width="10.6640625" style="29" customWidth="1"/>
    <col min="8438" max="8682" width="8.6640625" style="29"/>
    <col min="8683" max="8683" width="17.6640625" style="29" customWidth="1"/>
    <col min="8684" max="8684" width="15.33203125" style="29" customWidth="1"/>
    <col min="8685" max="8685" width="10.6640625" style="29" customWidth="1"/>
    <col min="8686" max="8686" width="12.33203125" style="29" customWidth="1"/>
    <col min="8687" max="8693" width="10.6640625" style="29" customWidth="1"/>
    <col min="8694" max="8938" width="8.6640625" style="29"/>
    <col min="8939" max="8939" width="17.6640625" style="29" customWidth="1"/>
    <col min="8940" max="8940" width="15.33203125" style="29" customWidth="1"/>
    <col min="8941" max="8941" width="10.6640625" style="29" customWidth="1"/>
    <col min="8942" max="8942" width="12.33203125" style="29" customWidth="1"/>
    <col min="8943" max="8949" width="10.6640625" style="29" customWidth="1"/>
    <col min="8950" max="9194" width="8.6640625" style="29"/>
    <col min="9195" max="9195" width="17.6640625" style="29" customWidth="1"/>
    <col min="9196" max="9196" width="15.33203125" style="29" customWidth="1"/>
    <col min="9197" max="9197" width="10.6640625" style="29" customWidth="1"/>
    <col min="9198" max="9198" width="12.33203125" style="29" customWidth="1"/>
    <col min="9199" max="9205" width="10.6640625" style="29" customWidth="1"/>
    <col min="9206" max="9450" width="8.6640625" style="29"/>
    <col min="9451" max="9451" width="17.6640625" style="29" customWidth="1"/>
    <col min="9452" max="9452" width="15.33203125" style="29" customWidth="1"/>
    <col min="9453" max="9453" width="10.6640625" style="29" customWidth="1"/>
    <col min="9454" max="9454" width="12.33203125" style="29" customWidth="1"/>
    <col min="9455" max="9461" width="10.6640625" style="29" customWidth="1"/>
    <col min="9462" max="9706" width="8.6640625" style="29"/>
    <col min="9707" max="9707" width="17.6640625" style="29" customWidth="1"/>
    <col min="9708" max="9708" width="15.33203125" style="29" customWidth="1"/>
    <col min="9709" max="9709" width="10.6640625" style="29" customWidth="1"/>
    <col min="9710" max="9710" width="12.33203125" style="29" customWidth="1"/>
    <col min="9711" max="9717" width="10.6640625" style="29" customWidth="1"/>
    <col min="9718" max="9962" width="8.6640625" style="29"/>
    <col min="9963" max="9963" width="17.6640625" style="29" customWidth="1"/>
    <col min="9964" max="9964" width="15.33203125" style="29" customWidth="1"/>
    <col min="9965" max="9965" width="10.6640625" style="29" customWidth="1"/>
    <col min="9966" max="9966" width="12.33203125" style="29" customWidth="1"/>
    <col min="9967" max="9973" width="10.6640625" style="29" customWidth="1"/>
    <col min="9974" max="10218" width="8.6640625" style="29"/>
    <col min="10219" max="10219" width="17.6640625" style="29" customWidth="1"/>
    <col min="10220" max="10220" width="15.33203125" style="29" customWidth="1"/>
    <col min="10221" max="10221" width="10.6640625" style="29" customWidth="1"/>
    <col min="10222" max="10222" width="12.33203125" style="29" customWidth="1"/>
    <col min="10223" max="10229" width="10.6640625" style="29" customWidth="1"/>
    <col min="10230" max="10474" width="8.6640625" style="29"/>
    <col min="10475" max="10475" width="17.6640625" style="29" customWidth="1"/>
    <col min="10476" max="10476" width="15.33203125" style="29" customWidth="1"/>
    <col min="10477" max="10477" width="10.6640625" style="29" customWidth="1"/>
    <col min="10478" max="10478" width="12.33203125" style="29" customWidth="1"/>
    <col min="10479" max="10485" width="10.6640625" style="29" customWidth="1"/>
    <col min="10486" max="10730" width="8.6640625" style="29"/>
    <col min="10731" max="10731" width="17.6640625" style="29" customWidth="1"/>
    <col min="10732" max="10732" width="15.33203125" style="29" customWidth="1"/>
    <col min="10733" max="10733" width="10.6640625" style="29" customWidth="1"/>
    <col min="10734" max="10734" width="12.33203125" style="29" customWidth="1"/>
    <col min="10735" max="10741" width="10.6640625" style="29" customWidth="1"/>
    <col min="10742" max="10986" width="8.6640625" style="29"/>
    <col min="10987" max="10987" width="17.6640625" style="29" customWidth="1"/>
    <col min="10988" max="10988" width="15.33203125" style="29" customWidth="1"/>
    <col min="10989" max="10989" width="10.6640625" style="29" customWidth="1"/>
    <col min="10990" max="10990" width="12.33203125" style="29" customWidth="1"/>
    <col min="10991" max="10997" width="10.6640625" style="29" customWidth="1"/>
    <col min="10998" max="11242" width="8.6640625" style="29"/>
    <col min="11243" max="11243" width="17.6640625" style="29" customWidth="1"/>
    <col min="11244" max="11244" width="15.33203125" style="29" customWidth="1"/>
    <col min="11245" max="11245" width="10.6640625" style="29" customWidth="1"/>
    <col min="11246" max="11246" width="12.33203125" style="29" customWidth="1"/>
    <col min="11247" max="11253" width="10.6640625" style="29" customWidth="1"/>
    <col min="11254" max="11498" width="8.6640625" style="29"/>
    <col min="11499" max="11499" width="17.6640625" style="29" customWidth="1"/>
    <col min="11500" max="11500" width="15.33203125" style="29" customWidth="1"/>
    <col min="11501" max="11501" width="10.6640625" style="29" customWidth="1"/>
    <col min="11502" max="11502" width="12.33203125" style="29" customWidth="1"/>
    <col min="11503" max="11509" width="10.6640625" style="29" customWidth="1"/>
    <col min="11510" max="11754" width="8.6640625" style="29"/>
    <col min="11755" max="11755" width="17.6640625" style="29" customWidth="1"/>
    <col min="11756" max="11756" width="15.33203125" style="29" customWidth="1"/>
    <col min="11757" max="11757" width="10.6640625" style="29" customWidth="1"/>
    <col min="11758" max="11758" width="12.33203125" style="29" customWidth="1"/>
    <col min="11759" max="11765" width="10.6640625" style="29" customWidth="1"/>
    <col min="11766" max="12010" width="8.6640625" style="29"/>
    <col min="12011" max="12011" width="17.6640625" style="29" customWidth="1"/>
    <col min="12012" max="12012" width="15.33203125" style="29" customWidth="1"/>
    <col min="12013" max="12013" width="10.6640625" style="29" customWidth="1"/>
    <col min="12014" max="12014" width="12.33203125" style="29" customWidth="1"/>
    <col min="12015" max="12021" width="10.6640625" style="29" customWidth="1"/>
    <col min="12022" max="12266" width="8.6640625" style="29"/>
    <col min="12267" max="12267" width="17.6640625" style="29" customWidth="1"/>
    <col min="12268" max="12268" width="15.33203125" style="29" customWidth="1"/>
    <col min="12269" max="12269" width="10.6640625" style="29" customWidth="1"/>
    <col min="12270" max="12270" width="12.33203125" style="29" customWidth="1"/>
    <col min="12271" max="12277" width="10.6640625" style="29" customWidth="1"/>
    <col min="12278" max="12522" width="8.6640625" style="29"/>
    <col min="12523" max="12523" width="17.6640625" style="29" customWidth="1"/>
    <col min="12524" max="12524" width="15.33203125" style="29" customWidth="1"/>
    <col min="12525" max="12525" width="10.6640625" style="29" customWidth="1"/>
    <col min="12526" max="12526" width="12.33203125" style="29" customWidth="1"/>
    <col min="12527" max="12533" width="10.6640625" style="29" customWidth="1"/>
    <col min="12534" max="12778" width="8.6640625" style="29"/>
    <col min="12779" max="12779" width="17.6640625" style="29" customWidth="1"/>
    <col min="12780" max="12780" width="15.33203125" style="29" customWidth="1"/>
    <col min="12781" max="12781" width="10.6640625" style="29" customWidth="1"/>
    <col min="12782" max="12782" width="12.33203125" style="29" customWidth="1"/>
    <col min="12783" max="12789" width="10.6640625" style="29" customWidth="1"/>
    <col min="12790" max="13034" width="8.6640625" style="29"/>
    <col min="13035" max="13035" width="17.6640625" style="29" customWidth="1"/>
    <col min="13036" max="13036" width="15.33203125" style="29" customWidth="1"/>
    <col min="13037" max="13037" width="10.6640625" style="29" customWidth="1"/>
    <col min="13038" max="13038" width="12.33203125" style="29" customWidth="1"/>
    <col min="13039" max="13045" width="10.6640625" style="29" customWidth="1"/>
    <col min="13046" max="13290" width="8.6640625" style="29"/>
    <col min="13291" max="13291" width="17.6640625" style="29" customWidth="1"/>
    <col min="13292" max="13292" width="15.33203125" style="29" customWidth="1"/>
    <col min="13293" max="13293" width="10.6640625" style="29" customWidth="1"/>
    <col min="13294" max="13294" width="12.33203125" style="29" customWidth="1"/>
    <col min="13295" max="13301" width="10.6640625" style="29" customWidth="1"/>
    <col min="13302" max="13546" width="8.6640625" style="29"/>
    <col min="13547" max="13547" width="17.6640625" style="29" customWidth="1"/>
    <col min="13548" max="13548" width="15.33203125" style="29" customWidth="1"/>
    <col min="13549" max="13549" width="10.6640625" style="29" customWidth="1"/>
    <col min="13550" max="13550" width="12.33203125" style="29" customWidth="1"/>
    <col min="13551" max="13557" width="10.6640625" style="29" customWidth="1"/>
    <col min="13558" max="13802" width="8.6640625" style="29"/>
    <col min="13803" max="13803" width="17.6640625" style="29" customWidth="1"/>
    <col min="13804" max="13804" width="15.33203125" style="29" customWidth="1"/>
    <col min="13805" max="13805" width="10.6640625" style="29" customWidth="1"/>
    <col min="13806" max="13806" width="12.33203125" style="29" customWidth="1"/>
    <col min="13807" max="13813" width="10.6640625" style="29" customWidth="1"/>
    <col min="13814" max="14058" width="8.6640625" style="29"/>
    <col min="14059" max="14059" width="17.6640625" style="29" customWidth="1"/>
    <col min="14060" max="14060" width="15.33203125" style="29" customWidth="1"/>
    <col min="14061" max="14061" width="10.6640625" style="29" customWidth="1"/>
    <col min="14062" max="14062" width="12.33203125" style="29" customWidth="1"/>
    <col min="14063" max="14069" width="10.6640625" style="29" customWidth="1"/>
    <col min="14070" max="14314" width="8.6640625" style="29"/>
    <col min="14315" max="14315" width="17.6640625" style="29" customWidth="1"/>
    <col min="14316" max="14316" width="15.33203125" style="29" customWidth="1"/>
    <col min="14317" max="14317" width="10.6640625" style="29" customWidth="1"/>
    <col min="14318" max="14318" width="12.33203125" style="29" customWidth="1"/>
    <col min="14319" max="14325" width="10.6640625" style="29" customWidth="1"/>
    <col min="14326" max="14570" width="8.6640625" style="29"/>
    <col min="14571" max="14571" width="17.6640625" style="29" customWidth="1"/>
    <col min="14572" max="14572" width="15.33203125" style="29" customWidth="1"/>
    <col min="14573" max="14573" width="10.6640625" style="29" customWidth="1"/>
    <col min="14574" max="14574" width="12.33203125" style="29" customWidth="1"/>
    <col min="14575" max="14581" width="10.6640625" style="29" customWidth="1"/>
    <col min="14582" max="14826" width="8.6640625" style="29"/>
    <col min="14827" max="14827" width="17.6640625" style="29" customWidth="1"/>
    <col min="14828" max="14828" width="15.33203125" style="29" customWidth="1"/>
    <col min="14829" max="14829" width="10.6640625" style="29" customWidth="1"/>
    <col min="14830" max="14830" width="12.33203125" style="29" customWidth="1"/>
    <col min="14831" max="14837" width="10.6640625" style="29" customWidth="1"/>
    <col min="14838" max="15082" width="8.6640625" style="29"/>
    <col min="15083" max="15083" width="17.6640625" style="29" customWidth="1"/>
    <col min="15084" max="15084" width="15.33203125" style="29" customWidth="1"/>
    <col min="15085" max="15085" width="10.6640625" style="29" customWidth="1"/>
    <col min="15086" max="15086" width="12.33203125" style="29" customWidth="1"/>
    <col min="15087" max="15093" width="10.6640625" style="29" customWidth="1"/>
    <col min="15094" max="15338" width="8.6640625" style="29"/>
    <col min="15339" max="15339" width="17.6640625" style="29" customWidth="1"/>
    <col min="15340" max="15340" width="15.33203125" style="29" customWidth="1"/>
    <col min="15341" max="15341" width="10.6640625" style="29" customWidth="1"/>
    <col min="15342" max="15342" width="12.33203125" style="29" customWidth="1"/>
    <col min="15343" max="15349" width="10.6640625" style="29" customWidth="1"/>
    <col min="15350" max="15594" width="8.6640625" style="29"/>
    <col min="15595" max="15595" width="17.6640625" style="29" customWidth="1"/>
    <col min="15596" max="15596" width="15.33203125" style="29" customWidth="1"/>
    <col min="15597" max="15597" width="10.6640625" style="29" customWidth="1"/>
    <col min="15598" max="15598" width="12.33203125" style="29" customWidth="1"/>
    <col min="15599" max="15605" width="10.6640625" style="29" customWidth="1"/>
    <col min="15606" max="15850" width="8.6640625" style="29"/>
    <col min="15851" max="15851" width="17.6640625" style="29" customWidth="1"/>
    <col min="15852" max="15852" width="15.33203125" style="29" customWidth="1"/>
    <col min="15853" max="15853" width="10.6640625" style="29" customWidth="1"/>
    <col min="15854" max="15854" width="12.33203125" style="29" customWidth="1"/>
    <col min="15855" max="15861" width="10.6640625" style="29" customWidth="1"/>
    <col min="15862" max="16106" width="8.6640625" style="29"/>
    <col min="16107" max="16107" width="17.6640625" style="29" customWidth="1"/>
    <col min="16108" max="16108" width="15.33203125" style="29" customWidth="1"/>
    <col min="16109" max="16109" width="10.6640625" style="29" customWidth="1"/>
    <col min="16110" max="16110" width="12.33203125" style="29" customWidth="1"/>
    <col min="16111" max="16117" width="10.6640625" style="29" customWidth="1"/>
    <col min="16118" max="16384" width="8.6640625" style="29"/>
  </cols>
  <sheetData>
    <row r="1" spans="1:37" ht="13.8" thickBot="1"/>
    <row r="2" spans="1:37" s="225" customFormat="1" ht="45" customHeight="1" thickBot="1">
      <c r="A2" s="223"/>
      <c r="B2" s="1656" t="s">
        <v>351</v>
      </c>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8"/>
      <c r="AA2" s="224"/>
      <c r="AB2" s="224"/>
      <c r="AC2" s="224"/>
      <c r="AD2" s="224"/>
      <c r="AE2" s="224"/>
      <c r="AF2" s="224"/>
      <c r="AG2" s="224"/>
    </row>
    <row r="3" spans="1:37" ht="15" customHeight="1" thickBot="1">
      <c r="A3" s="238"/>
      <c r="B3" s="238"/>
      <c r="C3" s="1665"/>
      <c r="D3" s="1665"/>
      <c r="E3" s="1665"/>
      <c r="F3" s="1665"/>
      <c r="G3" s="1665"/>
      <c r="H3" s="1665"/>
      <c r="I3" s="1665"/>
      <c r="J3" s="1665"/>
      <c r="K3" s="1665"/>
      <c r="L3" s="1665"/>
      <c r="M3" s="1665"/>
      <c r="N3" s="1665"/>
      <c r="O3" s="1665"/>
      <c r="P3" s="1665"/>
      <c r="Q3" s="1665"/>
      <c r="R3" s="1665"/>
      <c r="S3" s="1665"/>
      <c r="T3" s="1665"/>
      <c r="U3" s="1665"/>
      <c r="V3" s="1665"/>
      <c r="W3" s="1665"/>
      <c r="X3" s="1665"/>
      <c r="Y3" s="1665"/>
      <c r="Z3" s="1665"/>
      <c r="AA3" s="1665"/>
      <c r="AB3" s="1665"/>
      <c r="AC3" s="1665"/>
      <c r="AD3" s="1665"/>
      <c r="AE3" s="1665"/>
      <c r="AF3" s="1665"/>
      <c r="AG3" s="1665"/>
    </row>
    <row r="4" spans="1:37" ht="45" customHeight="1" thickBot="1">
      <c r="B4" s="1659" t="s">
        <v>352</v>
      </c>
      <c r="C4" s="1660"/>
      <c r="D4" s="1666">
        <f>('0. PAR'!AO12)</f>
        <v>0</v>
      </c>
      <c r="E4" s="1666"/>
      <c r="F4" s="1666"/>
      <c r="G4" s="1754" t="s">
        <v>353</v>
      </c>
      <c r="H4" s="1755"/>
      <c r="I4" s="1756">
        <f>('0. PAR'!I8)</f>
        <v>0</v>
      </c>
      <c r="J4" s="1756"/>
      <c r="K4" s="1757"/>
      <c r="L4" s="200"/>
      <c r="M4" s="1675"/>
      <c r="N4" s="1676"/>
      <c r="O4" s="1676"/>
      <c r="P4" s="1676"/>
      <c r="Q4" s="1676" t="s">
        <v>354</v>
      </c>
      <c r="R4" s="1676"/>
      <c r="S4" s="1676"/>
      <c r="T4" s="1676"/>
      <c r="U4" s="1676"/>
      <c r="V4" s="1676"/>
      <c r="W4" s="1676"/>
      <c r="X4" s="1676"/>
      <c r="Y4" s="1676"/>
      <c r="Z4" s="1677"/>
      <c r="AA4" s="203"/>
      <c r="AB4" s="203"/>
      <c r="AC4" s="203"/>
      <c r="AD4" s="200"/>
      <c r="AE4" s="200"/>
      <c r="AF4" s="200"/>
      <c r="AG4" s="200"/>
    </row>
    <row r="5" spans="1:37" ht="45" customHeight="1" thickBot="1">
      <c r="B5" s="1661" t="s">
        <v>355</v>
      </c>
      <c r="C5" s="1662"/>
      <c r="D5" s="1663">
        <f>('0. PAR'!AO9)</f>
        <v>0</v>
      </c>
      <c r="E5" s="1663"/>
      <c r="F5" s="1663"/>
      <c r="G5" s="1758" t="s">
        <v>252</v>
      </c>
      <c r="H5" s="1759"/>
      <c r="I5" s="1760"/>
      <c r="J5" s="692">
        <f>('0. PAR'!I9)</f>
        <v>0</v>
      </c>
      <c r="K5" s="236"/>
      <c r="L5" s="200"/>
      <c r="M5" s="1669" t="s">
        <v>356</v>
      </c>
      <c r="N5" s="1670"/>
      <c r="O5" s="1670"/>
      <c r="P5" s="1670"/>
      <c r="Q5" s="1730"/>
      <c r="R5" s="1731"/>
      <c r="S5" s="1731"/>
      <c r="T5" s="1731"/>
      <c r="U5" s="1732"/>
      <c r="V5" s="298"/>
      <c r="W5" s="298"/>
      <c r="X5" s="298"/>
      <c r="Y5" s="298"/>
      <c r="Z5" s="231"/>
      <c r="AA5" s="203"/>
      <c r="AB5" s="203"/>
      <c r="AC5" s="203"/>
      <c r="AD5" s="200"/>
      <c r="AE5" s="200"/>
      <c r="AF5" s="200"/>
      <c r="AG5" s="205"/>
    </row>
    <row r="6" spans="1:37" ht="45" customHeight="1" thickBot="1">
      <c r="B6" s="1661" t="s">
        <v>357</v>
      </c>
      <c r="C6" s="1662"/>
      <c r="D6" s="1664"/>
      <c r="E6" s="1664"/>
      <c r="F6" s="1664"/>
      <c r="G6" s="1751" t="s">
        <v>358</v>
      </c>
      <c r="H6" s="1752"/>
      <c r="I6" s="1753"/>
      <c r="J6" s="693"/>
      <c r="K6" s="322" t="s">
        <v>359</v>
      </c>
      <c r="L6" s="202"/>
      <c r="M6" s="1669" t="s">
        <v>360</v>
      </c>
      <c r="N6" s="1670"/>
      <c r="O6" s="1670"/>
      <c r="P6" s="1670"/>
      <c r="Q6" s="1671"/>
      <c r="R6" s="1672"/>
      <c r="S6" s="1672"/>
      <c r="T6" s="1673"/>
      <c r="U6" s="1674"/>
      <c r="V6" s="299"/>
      <c r="W6" s="299"/>
      <c r="X6" s="299"/>
      <c r="Y6" s="299"/>
      <c r="Z6" s="232"/>
      <c r="AA6" s="203"/>
      <c r="AB6" s="203"/>
      <c r="AC6" s="203"/>
      <c r="AD6" s="200"/>
      <c r="AE6" s="200"/>
      <c r="AF6" s="200"/>
      <c r="AG6" s="205"/>
    </row>
    <row r="7" spans="1:37" ht="45" customHeight="1">
      <c r="B7" s="1661" t="s">
        <v>361</v>
      </c>
      <c r="C7" s="1662"/>
      <c r="D7" s="1664"/>
      <c r="E7" s="1664"/>
      <c r="F7" s="1664"/>
      <c r="G7" s="1749" t="s">
        <v>362</v>
      </c>
      <c r="H7" s="1662"/>
      <c r="I7" s="1750"/>
      <c r="J7" s="693"/>
      <c r="K7" s="236"/>
      <c r="L7" s="202"/>
      <c r="M7" s="1667" t="s">
        <v>363</v>
      </c>
      <c r="N7" s="1668"/>
      <c r="O7" s="1668"/>
      <c r="P7" s="1668"/>
      <c r="Q7" s="1733"/>
      <c r="R7" s="1734"/>
      <c r="S7" s="1734"/>
      <c r="T7" s="1734"/>
      <c r="U7" s="1735"/>
      <c r="V7" s="202"/>
      <c r="W7" s="202"/>
      <c r="X7" s="202"/>
      <c r="Y7" s="202"/>
      <c r="Z7" s="233"/>
      <c r="AA7" s="203"/>
      <c r="AB7" s="203"/>
      <c r="AC7" s="203"/>
      <c r="AD7" s="200"/>
      <c r="AE7" s="200"/>
      <c r="AF7" s="200"/>
      <c r="AG7" s="205"/>
    </row>
    <row r="8" spans="1:37" ht="45" customHeight="1" thickBot="1">
      <c r="A8" s="35"/>
      <c r="B8" s="1678" t="s">
        <v>364</v>
      </c>
      <c r="C8" s="1679"/>
      <c r="D8" s="1688"/>
      <c r="E8" s="1688"/>
      <c r="F8" s="1688"/>
      <c r="G8" s="237"/>
      <c r="H8" s="1686"/>
      <c r="I8" s="1686"/>
      <c r="J8" s="1686"/>
      <c r="K8" s="1687"/>
      <c r="L8" s="202"/>
      <c r="M8" s="1728"/>
      <c r="N8" s="1729"/>
      <c r="O8" s="1729"/>
      <c r="P8" s="1729"/>
      <c r="Q8" s="1736"/>
      <c r="R8" s="1737"/>
      <c r="S8" s="1737"/>
      <c r="T8" s="1737"/>
      <c r="U8" s="1738"/>
      <c r="V8" s="234"/>
      <c r="W8" s="234"/>
      <c r="X8" s="234"/>
      <c r="Y8" s="234"/>
      <c r="Z8" s="235"/>
      <c r="AA8" s="179"/>
      <c r="AB8" s="179"/>
      <c r="AC8" s="179"/>
      <c r="AD8" s="179"/>
      <c r="AE8" s="179"/>
      <c r="AF8" s="179"/>
      <c r="AG8" s="179"/>
    </row>
    <row r="9" spans="1:37" ht="15" customHeight="1" thickBot="1">
      <c r="A9" s="35"/>
      <c r="B9" s="35"/>
      <c r="C9" s="201"/>
      <c r="D9" s="201"/>
      <c r="E9" s="201"/>
      <c r="F9" s="177"/>
      <c r="G9" s="181"/>
      <c r="H9" s="181"/>
      <c r="I9" s="189"/>
      <c r="J9" s="189"/>
      <c r="K9" s="189"/>
      <c r="L9" s="189"/>
      <c r="M9" s="189"/>
      <c r="N9" s="1761"/>
      <c r="O9" s="1761"/>
      <c r="P9" s="1761"/>
      <c r="Q9" s="1761"/>
      <c r="R9" s="1761"/>
      <c r="S9" s="1761"/>
      <c r="T9" s="1761"/>
      <c r="U9" s="1761"/>
      <c r="V9" s="1761"/>
      <c r="W9" s="214"/>
      <c r="X9" s="214"/>
      <c r="Y9" s="214"/>
      <c r="Z9" s="177"/>
      <c r="AA9" s="177"/>
      <c r="AB9" s="177"/>
      <c r="AC9" s="177"/>
      <c r="AD9" s="177"/>
      <c r="AE9" s="177"/>
      <c r="AF9" s="177"/>
      <c r="AG9" s="177"/>
    </row>
    <row r="10" spans="1:37" s="177" customFormat="1" ht="52.2" customHeight="1" thickBot="1">
      <c r="A10" s="178"/>
      <c r="B10" s="1703" t="s">
        <v>365</v>
      </c>
      <c r="C10" s="1704"/>
      <c r="D10" s="1705"/>
      <c r="E10" s="1695"/>
      <c r="F10" s="1697" t="s">
        <v>366</v>
      </c>
      <c r="G10" s="1698"/>
      <c r="H10" s="1698"/>
      <c r="I10" s="1698"/>
      <c r="J10" s="1698"/>
      <c r="K10" s="1699"/>
      <c r="L10" s="179"/>
      <c r="M10" s="1744" t="s">
        <v>367</v>
      </c>
      <c r="N10" s="1745"/>
      <c r="O10" s="1745"/>
      <c r="P10" s="1745"/>
      <c r="Q10" s="1745"/>
      <c r="R10" s="1745"/>
      <c r="S10" s="1745"/>
      <c r="T10" s="1745"/>
      <c r="U10" s="1745"/>
      <c r="V10" s="1745"/>
      <c r="W10" s="1745"/>
      <c r="X10" s="1745"/>
      <c r="Y10" s="1745"/>
      <c r="Z10" s="1746"/>
    </row>
    <row r="11" spans="1:37" s="177" customFormat="1" ht="31.95" customHeight="1">
      <c r="B11" s="1706"/>
      <c r="C11" s="1707"/>
      <c r="D11" s="1708"/>
      <c r="E11" s="1695"/>
      <c r="F11" s="1691"/>
      <c r="G11" s="1689" t="s">
        <v>368</v>
      </c>
      <c r="H11" s="1689" t="s">
        <v>369</v>
      </c>
      <c r="I11" s="1689" t="s">
        <v>370</v>
      </c>
      <c r="J11" s="1689" t="s">
        <v>371</v>
      </c>
      <c r="K11" s="1689" t="s">
        <v>372</v>
      </c>
      <c r="L11" s="180"/>
      <c r="M11" s="1689" t="s">
        <v>368</v>
      </c>
      <c r="N11" s="1689" t="s">
        <v>369</v>
      </c>
      <c r="O11" s="1689" t="s">
        <v>370</v>
      </c>
      <c r="P11" s="1689" t="s">
        <v>371</v>
      </c>
      <c r="Q11" s="1747" t="s">
        <v>372</v>
      </c>
      <c r="R11" s="1680" t="s">
        <v>373</v>
      </c>
      <c r="S11" s="1681"/>
      <c r="T11" s="1740" t="s">
        <v>374</v>
      </c>
      <c r="U11" s="1740"/>
      <c r="V11" s="1740"/>
      <c r="W11" s="1740"/>
      <c r="X11" s="1740"/>
      <c r="Y11" s="1740"/>
      <c r="Z11" s="1741"/>
    </row>
    <row r="12" spans="1:37" s="177" customFormat="1" ht="31.95" customHeight="1" thickBot="1">
      <c r="B12" s="1709"/>
      <c r="C12" s="1710"/>
      <c r="D12" s="1711"/>
      <c r="E12" s="1695"/>
      <c r="F12" s="1692"/>
      <c r="G12" s="1690"/>
      <c r="H12" s="1690"/>
      <c r="I12" s="1690"/>
      <c r="J12" s="1690"/>
      <c r="K12" s="1690"/>
      <c r="L12" s="180"/>
      <c r="M12" s="1739"/>
      <c r="N12" s="1739"/>
      <c r="O12" s="1739"/>
      <c r="P12" s="1739"/>
      <c r="Q12" s="1748"/>
      <c r="R12" s="1682"/>
      <c r="S12" s="1683"/>
      <c r="T12" s="1742"/>
      <c r="U12" s="1742"/>
      <c r="V12" s="1742"/>
      <c r="W12" s="1742"/>
      <c r="X12" s="1742"/>
      <c r="Y12" s="1742"/>
      <c r="Z12" s="1743"/>
    </row>
    <row r="13" spans="1:37" s="177" customFormat="1" ht="40.200000000000003" customHeight="1">
      <c r="B13" s="239">
        <v>1</v>
      </c>
      <c r="C13" s="694" t="s">
        <v>375</v>
      </c>
      <c r="D13" s="695"/>
      <c r="E13" s="1696"/>
      <c r="F13" s="215" t="s">
        <v>376</v>
      </c>
      <c r="G13" s="696" t="s">
        <v>227</v>
      </c>
      <c r="H13" s="697" t="s">
        <v>227</v>
      </c>
      <c r="I13" s="697" t="s">
        <v>227</v>
      </c>
      <c r="J13" s="697" t="s">
        <v>227</v>
      </c>
      <c r="K13" s="698" t="s">
        <v>227</v>
      </c>
      <c r="L13" s="179"/>
      <c r="M13" s="280"/>
      <c r="N13" s="281"/>
      <c r="O13" s="281"/>
      <c r="P13" s="281"/>
      <c r="Q13" s="288"/>
      <c r="R13" s="1781"/>
      <c r="S13" s="1782"/>
      <c r="T13" s="1764"/>
      <c r="U13" s="1765"/>
      <c r="V13" s="1765"/>
      <c r="W13" s="1766"/>
      <c r="X13" s="1766"/>
      <c r="Y13" s="1766"/>
      <c r="Z13" s="1767"/>
    </row>
    <row r="14" spans="1:37" s="177" customFormat="1" ht="40.200000000000003" customHeight="1">
      <c r="B14" s="699">
        <v>2</v>
      </c>
      <c r="C14" s="700" t="s">
        <v>377</v>
      </c>
      <c r="D14" s="701"/>
      <c r="E14" s="1696"/>
      <c r="F14" s="216" t="s">
        <v>378</v>
      </c>
      <c r="G14" s="696" t="s">
        <v>227</v>
      </c>
      <c r="H14" s="697" t="s">
        <v>227</v>
      </c>
      <c r="I14" s="697" t="s">
        <v>227</v>
      </c>
      <c r="J14" s="697" t="s">
        <v>227</v>
      </c>
      <c r="K14" s="698" t="s">
        <v>227</v>
      </c>
      <c r="M14" s="702"/>
      <c r="N14" s="703"/>
      <c r="O14" s="703"/>
      <c r="P14" s="703"/>
      <c r="Q14" s="704"/>
      <c r="R14" s="1693"/>
      <c r="S14" s="1694"/>
      <c r="T14" s="1768"/>
      <c r="U14" s="1769"/>
      <c r="V14" s="1769"/>
      <c r="W14" s="1770"/>
      <c r="X14" s="1770"/>
      <c r="Y14" s="1770"/>
      <c r="Z14" s="1771"/>
    </row>
    <row r="15" spans="1:37" s="177" customFormat="1" ht="40.200000000000003" customHeight="1">
      <c r="B15" s="699">
        <v>3</v>
      </c>
      <c r="C15" s="700" t="s">
        <v>379</v>
      </c>
      <c r="D15" s="701"/>
      <c r="E15" s="1696"/>
      <c r="F15" s="216" t="s">
        <v>380</v>
      </c>
      <c r="G15" s="696" t="s">
        <v>227</v>
      </c>
      <c r="H15" s="697" t="s">
        <v>227</v>
      </c>
      <c r="I15" s="697" t="s">
        <v>227</v>
      </c>
      <c r="J15" s="697" t="s">
        <v>227</v>
      </c>
      <c r="K15" s="698" t="s">
        <v>227</v>
      </c>
      <c r="M15" s="702"/>
      <c r="N15" s="703"/>
      <c r="O15" s="703"/>
      <c r="P15" s="703"/>
      <c r="Q15" s="704"/>
      <c r="R15" s="1693"/>
      <c r="S15" s="1694"/>
      <c r="T15" s="1768"/>
      <c r="U15" s="1769"/>
      <c r="V15" s="1769"/>
      <c r="W15" s="1770"/>
      <c r="X15" s="1770"/>
      <c r="Y15" s="1770"/>
      <c r="Z15" s="1771"/>
    </row>
    <row r="16" spans="1:37" s="177" customFormat="1" ht="40.200000000000003" customHeight="1">
      <c r="B16" s="699">
        <v>4</v>
      </c>
      <c r="C16" s="700" t="s">
        <v>381</v>
      </c>
      <c r="D16" s="701"/>
      <c r="E16" s="1696"/>
      <c r="F16" s="216" t="s">
        <v>382</v>
      </c>
      <c r="G16" s="696" t="s">
        <v>227</v>
      </c>
      <c r="H16" s="697" t="s">
        <v>227</v>
      </c>
      <c r="I16" s="697" t="s">
        <v>227</v>
      </c>
      <c r="J16" s="697" t="s">
        <v>227</v>
      </c>
      <c r="K16" s="698" t="s">
        <v>227</v>
      </c>
      <c r="M16" s="702"/>
      <c r="N16" s="703"/>
      <c r="O16" s="703"/>
      <c r="P16" s="703"/>
      <c r="Q16" s="704"/>
      <c r="R16" s="1693"/>
      <c r="S16" s="1694"/>
      <c r="T16" s="1724"/>
      <c r="U16" s="1725"/>
      <c r="V16" s="1725"/>
      <c r="W16" s="1726"/>
      <c r="X16" s="1726"/>
      <c r="Y16" s="1726"/>
      <c r="Z16" s="1727"/>
      <c r="AH16" s="204" t="s">
        <v>383</v>
      </c>
      <c r="AI16" s="204" t="s">
        <v>262</v>
      </c>
      <c r="AJ16" s="204" t="s">
        <v>384</v>
      </c>
      <c r="AK16" s="204"/>
    </row>
    <row r="17" spans="2:37" s="177" customFormat="1" ht="40.200000000000003" customHeight="1">
      <c r="B17" s="699">
        <v>5</v>
      </c>
      <c r="C17" s="700" t="s">
        <v>385</v>
      </c>
      <c r="D17" s="701"/>
      <c r="E17" s="1696"/>
      <c r="F17" s="216" t="s">
        <v>386</v>
      </c>
      <c r="G17" s="696" t="s">
        <v>227</v>
      </c>
      <c r="H17" s="697" t="s">
        <v>227</v>
      </c>
      <c r="I17" s="697" t="s">
        <v>227</v>
      </c>
      <c r="J17" s="697" t="s">
        <v>227</v>
      </c>
      <c r="K17" s="698" t="s">
        <v>227</v>
      </c>
      <c r="M17" s="702"/>
      <c r="N17" s="703"/>
      <c r="O17" s="703"/>
      <c r="P17" s="703"/>
      <c r="Q17" s="704"/>
      <c r="R17" s="1693"/>
      <c r="S17" s="1694"/>
      <c r="T17" s="1724"/>
      <c r="U17" s="1725"/>
      <c r="V17" s="1725"/>
      <c r="W17" s="1726"/>
      <c r="X17" s="1726"/>
      <c r="Y17" s="1726"/>
      <c r="Z17" s="1727"/>
      <c r="AH17" s="204" t="s">
        <v>387</v>
      </c>
      <c r="AI17" s="204" t="s">
        <v>271</v>
      </c>
      <c r="AJ17" s="204" t="s">
        <v>227</v>
      </c>
      <c r="AK17" s="204"/>
    </row>
    <row r="18" spans="2:37" s="177" customFormat="1" ht="40.200000000000003" customHeight="1">
      <c r="B18" s="699">
        <v>6</v>
      </c>
      <c r="C18" s="700" t="s">
        <v>388</v>
      </c>
      <c r="D18" s="701"/>
      <c r="E18" s="1696"/>
      <c r="F18" s="216" t="s">
        <v>389</v>
      </c>
      <c r="G18" s="696" t="s">
        <v>227</v>
      </c>
      <c r="H18" s="697" t="s">
        <v>227</v>
      </c>
      <c r="I18" s="697" t="s">
        <v>227</v>
      </c>
      <c r="J18" s="697" t="s">
        <v>227</v>
      </c>
      <c r="K18" s="698" t="s">
        <v>227</v>
      </c>
      <c r="M18" s="702"/>
      <c r="N18" s="703"/>
      <c r="O18" s="703"/>
      <c r="P18" s="703"/>
      <c r="Q18" s="704"/>
      <c r="R18" s="1693"/>
      <c r="S18" s="1694"/>
      <c r="T18" s="1724"/>
      <c r="U18" s="1725"/>
      <c r="V18" s="1725"/>
      <c r="W18" s="1726"/>
      <c r="X18" s="1726"/>
      <c r="Y18" s="1726"/>
      <c r="Z18" s="1727"/>
      <c r="AH18" s="204" t="s">
        <v>227</v>
      </c>
      <c r="AI18" s="204"/>
      <c r="AJ18" s="204"/>
      <c r="AK18" s="204"/>
    </row>
    <row r="19" spans="2:37" s="177" customFormat="1" ht="40.200000000000003" customHeight="1">
      <c r="B19" s="699">
        <v>7</v>
      </c>
      <c r="C19" s="700" t="s">
        <v>390</v>
      </c>
      <c r="D19" s="701"/>
      <c r="E19" s="1696"/>
      <c r="F19" s="216" t="s">
        <v>391</v>
      </c>
      <c r="G19" s="696" t="s">
        <v>227</v>
      </c>
      <c r="H19" s="697" t="s">
        <v>227</v>
      </c>
      <c r="I19" s="697" t="s">
        <v>227</v>
      </c>
      <c r="J19" s="697" t="s">
        <v>227</v>
      </c>
      <c r="K19" s="698" t="s">
        <v>227</v>
      </c>
      <c r="M19" s="702"/>
      <c r="N19" s="703"/>
      <c r="O19" s="703"/>
      <c r="P19" s="703"/>
      <c r="Q19" s="704"/>
      <c r="R19" s="1693"/>
      <c r="S19" s="1694"/>
      <c r="T19" s="1724"/>
      <c r="U19" s="1725"/>
      <c r="V19" s="1725"/>
      <c r="W19" s="1726"/>
      <c r="X19" s="1726"/>
      <c r="Y19" s="1726"/>
      <c r="Z19" s="1727"/>
    </row>
    <row r="20" spans="2:37" s="177" customFormat="1" ht="40.200000000000003" customHeight="1">
      <c r="B20" s="699">
        <v>8</v>
      </c>
      <c r="C20" s="700" t="s">
        <v>392</v>
      </c>
      <c r="D20" s="701"/>
      <c r="E20" s="1696"/>
      <c r="F20" s="216" t="s">
        <v>393</v>
      </c>
      <c r="G20" s="696" t="s">
        <v>227</v>
      </c>
      <c r="H20" s="697" t="s">
        <v>227</v>
      </c>
      <c r="I20" s="697" t="s">
        <v>227</v>
      </c>
      <c r="J20" s="697" t="s">
        <v>227</v>
      </c>
      <c r="K20" s="698" t="s">
        <v>227</v>
      </c>
      <c r="M20" s="702"/>
      <c r="N20" s="703"/>
      <c r="O20" s="703"/>
      <c r="P20" s="703"/>
      <c r="Q20" s="704"/>
      <c r="R20" s="1693"/>
      <c r="S20" s="1694"/>
      <c r="T20" s="1724"/>
      <c r="U20" s="1725"/>
      <c r="V20" s="1725"/>
      <c r="W20" s="1726"/>
      <c r="X20" s="1726"/>
      <c r="Y20" s="1726"/>
      <c r="Z20" s="1727"/>
    </row>
    <row r="21" spans="2:37" s="177" customFormat="1" ht="40.200000000000003" customHeight="1">
      <c r="B21" s="699">
        <v>9</v>
      </c>
      <c r="C21" s="700" t="s">
        <v>394</v>
      </c>
      <c r="D21" s="701"/>
      <c r="E21" s="1696"/>
      <c r="F21" s="216" t="s">
        <v>395</v>
      </c>
      <c r="G21" s="696" t="s">
        <v>227</v>
      </c>
      <c r="H21" s="697" t="s">
        <v>227</v>
      </c>
      <c r="I21" s="697" t="s">
        <v>227</v>
      </c>
      <c r="J21" s="697" t="s">
        <v>227</v>
      </c>
      <c r="K21" s="698" t="s">
        <v>227</v>
      </c>
      <c r="M21" s="702"/>
      <c r="N21" s="703"/>
      <c r="O21" s="703"/>
      <c r="P21" s="703"/>
      <c r="Q21" s="704"/>
      <c r="R21" s="1693"/>
      <c r="S21" s="1694"/>
      <c r="T21" s="1724"/>
      <c r="U21" s="1725"/>
      <c r="V21" s="1725"/>
      <c r="W21" s="1726"/>
      <c r="X21" s="1726"/>
      <c r="Y21" s="1726"/>
      <c r="Z21" s="1727"/>
    </row>
    <row r="22" spans="2:37" s="177" customFormat="1" ht="40.200000000000003" customHeight="1">
      <c r="B22" s="699">
        <v>10</v>
      </c>
      <c r="C22" s="700" t="s">
        <v>396</v>
      </c>
      <c r="D22" s="701"/>
      <c r="E22" s="1696"/>
      <c r="F22" s="216" t="s">
        <v>397</v>
      </c>
      <c r="G22" s="696" t="s">
        <v>227</v>
      </c>
      <c r="H22" s="697" t="s">
        <v>227</v>
      </c>
      <c r="I22" s="697" t="s">
        <v>227</v>
      </c>
      <c r="J22" s="697" t="s">
        <v>227</v>
      </c>
      <c r="K22" s="698" t="s">
        <v>227</v>
      </c>
      <c r="M22" s="702"/>
      <c r="N22" s="703"/>
      <c r="O22" s="703"/>
      <c r="P22" s="703"/>
      <c r="Q22" s="704"/>
      <c r="R22" s="1693"/>
      <c r="S22" s="1694"/>
      <c r="T22" s="1724"/>
      <c r="U22" s="1725"/>
      <c r="V22" s="1725"/>
      <c r="W22" s="1726"/>
      <c r="X22" s="1726"/>
      <c r="Y22" s="1726"/>
      <c r="Z22" s="1727"/>
    </row>
    <row r="23" spans="2:37" s="177" customFormat="1" ht="40.200000000000003" customHeight="1">
      <c r="B23" s="699">
        <v>11</v>
      </c>
      <c r="C23" s="700" t="s">
        <v>398</v>
      </c>
      <c r="D23" s="701"/>
      <c r="E23" s="1696"/>
      <c r="F23" s="216" t="s">
        <v>399</v>
      </c>
      <c r="G23" s="696" t="s">
        <v>227</v>
      </c>
      <c r="H23" s="697" t="s">
        <v>227</v>
      </c>
      <c r="I23" s="697" t="s">
        <v>227</v>
      </c>
      <c r="J23" s="697" t="s">
        <v>227</v>
      </c>
      <c r="K23" s="698" t="s">
        <v>227</v>
      </c>
      <c r="M23" s="702"/>
      <c r="N23" s="703"/>
      <c r="O23" s="703"/>
      <c r="P23" s="703"/>
      <c r="Q23" s="704"/>
      <c r="R23" s="1693"/>
      <c r="S23" s="1694"/>
      <c r="T23" s="1720"/>
      <c r="U23" s="1720"/>
      <c r="V23" s="1720"/>
      <c r="W23" s="1720"/>
      <c r="X23" s="1720"/>
      <c r="Y23" s="1720"/>
      <c r="Z23" s="1721"/>
    </row>
    <row r="24" spans="2:37" s="177" customFormat="1" ht="40.200000000000003" customHeight="1">
      <c r="B24" s="699">
        <v>12</v>
      </c>
      <c r="C24" s="700" t="s">
        <v>400</v>
      </c>
      <c r="D24" s="701"/>
      <c r="E24" s="1696"/>
      <c r="F24" s="216" t="s">
        <v>401</v>
      </c>
      <c r="G24" s="696" t="s">
        <v>227</v>
      </c>
      <c r="H24" s="697" t="s">
        <v>227</v>
      </c>
      <c r="I24" s="697" t="s">
        <v>227</v>
      </c>
      <c r="J24" s="697" t="s">
        <v>227</v>
      </c>
      <c r="K24" s="698" t="s">
        <v>227</v>
      </c>
      <c r="M24" s="702"/>
      <c r="N24" s="703"/>
      <c r="O24" s="703"/>
      <c r="P24" s="703"/>
      <c r="Q24" s="704"/>
      <c r="R24" s="1693"/>
      <c r="S24" s="1694"/>
      <c r="T24" s="1722"/>
      <c r="U24" s="1722"/>
      <c r="V24" s="1722"/>
      <c r="W24" s="1722"/>
      <c r="X24" s="1722"/>
      <c r="Y24" s="1722"/>
      <c r="Z24" s="1723"/>
    </row>
    <row r="25" spans="2:37" s="177" customFormat="1" ht="40.200000000000003" customHeight="1">
      <c r="B25" s="699">
        <v>13</v>
      </c>
      <c r="C25" s="700" t="s">
        <v>402</v>
      </c>
      <c r="D25" s="701"/>
      <c r="E25" s="1696"/>
      <c r="F25" s="216" t="s">
        <v>403</v>
      </c>
      <c r="G25" s="696" t="s">
        <v>227</v>
      </c>
      <c r="H25" s="697" t="s">
        <v>227</v>
      </c>
      <c r="I25" s="697" t="s">
        <v>227</v>
      </c>
      <c r="J25" s="697" t="s">
        <v>227</v>
      </c>
      <c r="K25" s="698" t="s">
        <v>227</v>
      </c>
      <c r="M25" s="702"/>
      <c r="N25" s="703"/>
      <c r="O25" s="703"/>
      <c r="P25" s="703"/>
      <c r="Q25" s="704"/>
      <c r="R25" s="1693"/>
      <c r="S25" s="1694"/>
      <c r="T25" s="1722"/>
      <c r="U25" s="1722"/>
      <c r="V25" s="1722"/>
      <c r="W25" s="1722"/>
      <c r="X25" s="1722"/>
      <c r="Y25" s="1722"/>
      <c r="Z25" s="1723"/>
      <c r="AD25" s="177" t="s">
        <v>163</v>
      </c>
    </row>
    <row r="26" spans="2:37" s="177" customFormat="1" ht="40.200000000000003" customHeight="1">
      <c r="B26" s="699">
        <v>14</v>
      </c>
      <c r="C26" s="700" t="s">
        <v>404</v>
      </c>
      <c r="D26" s="701"/>
      <c r="E26" s="1696"/>
      <c r="F26" s="216" t="s">
        <v>405</v>
      </c>
      <c r="G26" s="696" t="s">
        <v>227</v>
      </c>
      <c r="H26" s="697" t="s">
        <v>227</v>
      </c>
      <c r="I26" s="697" t="s">
        <v>227</v>
      </c>
      <c r="J26" s="697" t="s">
        <v>227</v>
      </c>
      <c r="K26" s="698" t="s">
        <v>227</v>
      </c>
      <c r="M26" s="702"/>
      <c r="N26" s="703"/>
      <c r="O26" s="703"/>
      <c r="P26" s="703"/>
      <c r="Q26" s="704"/>
      <c r="R26" s="1693"/>
      <c r="S26" s="1694"/>
      <c r="T26" s="1722"/>
      <c r="U26" s="1722"/>
      <c r="V26" s="1722"/>
      <c r="W26" s="1722"/>
      <c r="X26" s="1722"/>
      <c r="Y26" s="1722"/>
      <c r="Z26" s="1723"/>
    </row>
    <row r="27" spans="2:37" s="177" customFormat="1" ht="40.200000000000003" customHeight="1">
      <c r="B27" s="699">
        <v>15</v>
      </c>
      <c r="C27" s="700" t="s">
        <v>406</v>
      </c>
      <c r="D27" s="701"/>
      <c r="E27" s="1696"/>
      <c r="F27" s="216" t="s">
        <v>407</v>
      </c>
      <c r="G27" s="696" t="s">
        <v>227</v>
      </c>
      <c r="H27" s="697" t="s">
        <v>227</v>
      </c>
      <c r="I27" s="697" t="s">
        <v>227</v>
      </c>
      <c r="J27" s="697" t="s">
        <v>227</v>
      </c>
      <c r="K27" s="698" t="s">
        <v>227</v>
      </c>
      <c r="M27" s="702"/>
      <c r="N27" s="703"/>
      <c r="O27" s="703"/>
      <c r="P27" s="703"/>
      <c r="Q27" s="704"/>
      <c r="R27" s="1693"/>
      <c r="S27" s="1694"/>
      <c r="T27" s="1722"/>
      <c r="U27" s="1722"/>
      <c r="V27" s="1722"/>
      <c r="W27" s="1722"/>
      <c r="X27" s="1722"/>
      <c r="Y27" s="1722"/>
      <c r="Z27" s="1723"/>
    </row>
    <row r="28" spans="2:37" s="177" customFormat="1" ht="40.200000000000003" customHeight="1" thickBot="1">
      <c r="B28" s="705">
        <v>16</v>
      </c>
      <c r="C28" s="706" t="s">
        <v>408</v>
      </c>
      <c r="D28" s="701"/>
      <c r="E28" s="1696"/>
      <c r="F28" s="216" t="s">
        <v>409</v>
      </c>
      <c r="G28" s="346" t="s">
        <v>227</v>
      </c>
      <c r="H28" s="707" t="s">
        <v>227</v>
      </c>
      <c r="I28" s="707" t="s">
        <v>227</v>
      </c>
      <c r="J28" s="707" t="s">
        <v>227</v>
      </c>
      <c r="K28" s="708" t="s">
        <v>227</v>
      </c>
      <c r="M28" s="289"/>
      <c r="N28" s="709"/>
      <c r="O28" s="709"/>
      <c r="P28" s="709"/>
      <c r="Q28" s="710"/>
      <c r="R28" s="1718"/>
      <c r="S28" s="1719"/>
      <c r="T28" s="1762"/>
      <c r="U28" s="1762"/>
      <c r="V28" s="1762"/>
      <c r="W28" s="1762"/>
      <c r="X28" s="1762"/>
      <c r="Y28" s="1762"/>
      <c r="Z28" s="1763"/>
    </row>
    <row r="29" spans="2:37" s="177" customFormat="1" ht="10.199999999999999" customHeight="1" thickBot="1">
      <c r="C29" s="206"/>
      <c r="D29" s="206"/>
      <c r="E29" s="207"/>
      <c r="F29" s="208"/>
      <c r="G29" s="207"/>
      <c r="H29" s="207"/>
      <c r="I29" s="207"/>
      <c r="J29" s="207"/>
      <c r="K29" s="207"/>
      <c r="M29" s="209"/>
      <c r="N29" s="209"/>
      <c r="O29" s="209"/>
      <c r="P29" s="209"/>
      <c r="Q29" s="209"/>
      <c r="R29" s="209"/>
      <c r="S29" s="209"/>
      <c r="T29" s="210"/>
      <c r="U29" s="211"/>
      <c r="V29" s="211"/>
      <c r="W29" s="211"/>
      <c r="X29" s="211"/>
      <c r="Y29" s="211"/>
    </row>
    <row r="30" spans="2:37" s="177" customFormat="1" ht="45" customHeight="1" thickBot="1">
      <c r="B30" s="1712" t="s">
        <v>410</v>
      </c>
      <c r="C30" s="1713"/>
      <c r="D30" s="1713"/>
      <c r="E30" s="1713"/>
      <c r="F30" s="1713"/>
      <c r="G30" s="1713"/>
      <c r="H30" s="1713"/>
      <c r="I30" s="1713"/>
      <c r="J30" s="1713"/>
      <c r="K30" s="1714"/>
      <c r="M30" s="1712" t="s">
        <v>411</v>
      </c>
      <c r="N30" s="1713"/>
      <c r="O30" s="1713"/>
      <c r="P30" s="1713"/>
      <c r="Q30" s="1713"/>
      <c r="R30" s="1713"/>
      <c r="S30" s="1713"/>
      <c r="T30" s="1713"/>
      <c r="U30" s="1713"/>
      <c r="V30" s="1713"/>
      <c r="W30" s="1713"/>
      <c r="X30" s="1713"/>
      <c r="Y30" s="1713"/>
      <c r="Z30" s="1714"/>
    </row>
    <row r="31" spans="2:37" s="177" customFormat="1" ht="45" customHeight="1">
      <c r="B31" s="1715" t="s">
        <v>356</v>
      </c>
      <c r="C31" s="1716"/>
      <c r="D31" s="1716"/>
      <c r="E31" s="1717"/>
      <c r="F31" s="1700"/>
      <c r="G31" s="1701"/>
      <c r="H31" s="1701"/>
      <c r="I31" s="1702"/>
      <c r="J31" s="213"/>
      <c r="K31" s="226"/>
      <c r="M31" s="1772"/>
      <c r="N31" s="1773"/>
      <c r="O31" s="1773"/>
      <c r="P31" s="1773"/>
      <c r="Q31" s="1773"/>
      <c r="R31" s="1773"/>
      <c r="S31" s="1773"/>
      <c r="T31" s="1773"/>
      <c r="U31" s="1773"/>
      <c r="V31" s="1773"/>
      <c r="W31" s="1773"/>
      <c r="X31" s="1773"/>
      <c r="Y31" s="1773"/>
      <c r="Z31" s="1774"/>
    </row>
    <row r="32" spans="2:37" s="177" customFormat="1" ht="45" customHeight="1">
      <c r="B32" s="1715" t="s">
        <v>360</v>
      </c>
      <c r="C32" s="1716"/>
      <c r="D32" s="1716"/>
      <c r="E32" s="1717"/>
      <c r="F32" s="1783"/>
      <c r="G32" s="1701"/>
      <c r="H32" s="1701"/>
      <c r="I32" s="1702"/>
      <c r="J32" s="213"/>
      <c r="K32" s="226"/>
      <c r="M32" s="1775"/>
      <c r="N32" s="1776"/>
      <c r="O32" s="1776"/>
      <c r="P32" s="1776"/>
      <c r="Q32" s="1776"/>
      <c r="R32" s="1776"/>
      <c r="S32" s="1776"/>
      <c r="T32" s="1776"/>
      <c r="U32" s="1776"/>
      <c r="V32" s="1776"/>
      <c r="W32" s="1776"/>
      <c r="X32" s="1776"/>
      <c r="Y32" s="1776"/>
      <c r="Z32" s="1777"/>
    </row>
    <row r="33" spans="2:37" s="177" customFormat="1" ht="30" customHeight="1" thickBot="1">
      <c r="B33" s="240"/>
      <c r="C33" s="241"/>
      <c r="D33" s="227"/>
      <c r="E33" s="228"/>
      <c r="F33" s="229"/>
      <c r="G33" s="228"/>
      <c r="H33" s="228"/>
      <c r="I33" s="228"/>
      <c r="J33" s="228"/>
      <c r="K33" s="230"/>
      <c r="M33" s="1778"/>
      <c r="N33" s="1779"/>
      <c r="O33" s="1779"/>
      <c r="P33" s="1779"/>
      <c r="Q33" s="1779"/>
      <c r="R33" s="1779"/>
      <c r="S33" s="1779"/>
      <c r="T33" s="1779"/>
      <c r="U33" s="1779"/>
      <c r="V33" s="1779"/>
      <c r="W33" s="1779"/>
      <c r="X33" s="1779"/>
      <c r="Y33" s="1779"/>
      <c r="Z33" s="1780"/>
    </row>
    <row r="34" spans="2:37" s="177" customFormat="1" ht="30" customHeight="1">
      <c r="C34" s="206"/>
      <c r="D34" s="206"/>
      <c r="E34" s="207"/>
      <c r="F34" s="208"/>
      <c r="G34" s="207"/>
      <c r="H34" s="207"/>
      <c r="I34" s="207"/>
      <c r="J34" s="207"/>
      <c r="K34" s="207"/>
      <c r="M34" s="209"/>
      <c r="N34" s="209"/>
      <c r="O34" s="209"/>
      <c r="P34" s="209"/>
      <c r="Q34" s="209"/>
      <c r="R34" s="209"/>
      <c r="S34" s="209"/>
      <c r="T34" s="210"/>
      <c r="U34" s="211"/>
      <c r="V34" s="211"/>
      <c r="W34" s="211"/>
      <c r="X34" s="211"/>
      <c r="Y34" s="211"/>
    </row>
    <row r="35" spans="2:37" s="177" customFormat="1" ht="30" customHeight="1">
      <c r="C35" s="206"/>
      <c r="D35" s="206"/>
      <c r="E35" s="207"/>
      <c r="F35" s="208"/>
      <c r="G35" s="207"/>
      <c r="H35" s="207"/>
      <c r="I35" s="207"/>
      <c r="J35" s="207"/>
      <c r="K35" s="207"/>
      <c r="M35" s="209"/>
      <c r="N35" s="209"/>
      <c r="O35" s="209"/>
      <c r="P35" s="209"/>
      <c r="Q35" s="209"/>
      <c r="R35" s="209"/>
      <c r="S35" s="209"/>
      <c r="T35" s="210"/>
      <c r="U35" s="211"/>
      <c r="V35" s="211"/>
      <c r="W35" s="211"/>
      <c r="X35" s="211"/>
      <c r="Y35" s="211"/>
    </row>
    <row r="36" spans="2:37" s="177" customFormat="1" ht="30" customHeight="1">
      <c r="C36" s="206"/>
      <c r="D36" s="206"/>
      <c r="E36" s="207"/>
      <c r="F36" s="208"/>
      <c r="G36" s="207"/>
      <c r="H36" s="207"/>
      <c r="I36" s="207"/>
      <c r="J36" s="207"/>
      <c r="K36" s="207"/>
      <c r="M36" s="209"/>
      <c r="N36" s="209"/>
      <c r="O36" s="209"/>
      <c r="P36" s="209"/>
      <c r="Q36" s="209"/>
      <c r="R36" s="209"/>
      <c r="S36" s="209"/>
      <c r="T36" s="210"/>
      <c r="U36" s="211"/>
      <c r="V36" s="211"/>
      <c r="W36" s="211"/>
      <c r="X36" s="211"/>
      <c r="Y36" s="211"/>
    </row>
    <row r="37" spans="2:37" s="177" customFormat="1" ht="25.2" customHeight="1">
      <c r="C37" s="206"/>
      <c r="D37" s="206"/>
      <c r="E37" s="207"/>
      <c r="F37" s="208"/>
      <c r="G37" s="207"/>
      <c r="H37" s="207"/>
      <c r="I37" s="207"/>
      <c r="J37" s="207"/>
      <c r="K37" s="207"/>
      <c r="L37" s="217"/>
      <c r="M37" s="209"/>
      <c r="N37" s="209"/>
      <c r="O37" s="209"/>
      <c r="P37" s="209"/>
      <c r="Q37" s="209"/>
      <c r="R37" s="209"/>
      <c r="S37" s="209"/>
      <c r="T37" s="210"/>
      <c r="U37" s="211"/>
      <c r="V37" s="211"/>
      <c r="W37" s="211"/>
      <c r="X37" s="211"/>
      <c r="Y37" s="211"/>
      <c r="Z37" s="217"/>
      <c r="AA37" s="217"/>
      <c r="AB37" s="217"/>
      <c r="AC37" s="217"/>
      <c r="AD37" s="217"/>
      <c r="AE37" s="217"/>
      <c r="AF37" s="217"/>
      <c r="AG37" s="217"/>
      <c r="AH37" s="217"/>
      <c r="AI37" s="217"/>
      <c r="AJ37" s="217"/>
      <c r="AK37" s="217"/>
    </row>
    <row r="38" spans="2:37" s="177" customFormat="1" ht="15">
      <c r="C38" s="217"/>
      <c r="D38" s="217"/>
      <c r="E38" s="217"/>
      <c r="F38" s="217"/>
      <c r="G38" s="212"/>
      <c r="H38" s="212"/>
      <c r="I38" s="212"/>
      <c r="J38" s="212"/>
      <c r="K38" s="212"/>
      <c r="L38" s="212"/>
      <c r="M38" s="212"/>
      <c r="N38" s="212"/>
      <c r="O38" s="212"/>
      <c r="P38" s="217"/>
      <c r="Q38" s="217"/>
      <c r="R38" s="217"/>
      <c r="S38" s="217"/>
      <c r="T38" s="217"/>
      <c r="U38" s="217"/>
      <c r="V38" s="217"/>
      <c r="W38" s="217"/>
      <c r="X38" s="217"/>
      <c r="Y38" s="217"/>
      <c r="Z38" s="217"/>
      <c r="AA38" s="217"/>
      <c r="AB38" s="217"/>
      <c r="AC38" s="217"/>
      <c r="AD38" s="217"/>
      <c r="AE38" s="217"/>
      <c r="AF38" s="217"/>
      <c r="AG38" s="217"/>
      <c r="AH38" s="217"/>
      <c r="AI38" s="217"/>
      <c r="AJ38" s="217"/>
      <c r="AK38" s="217"/>
    </row>
    <row r="39" spans="2:37" s="177" customFormat="1" ht="55.2" customHeight="1">
      <c r="C39" s="1684"/>
      <c r="D39" s="218"/>
      <c r="E39" s="218"/>
      <c r="F39" s="1685"/>
      <c r="G39" s="1685"/>
      <c r="H39" s="1685"/>
      <c r="I39" s="1685"/>
      <c r="J39" s="218"/>
      <c r="K39" s="1684"/>
      <c r="L39" s="1684"/>
      <c r="M39" s="1684"/>
      <c r="N39" s="1684"/>
      <c r="O39" s="1684"/>
      <c r="P39" s="219"/>
      <c r="Q39" s="1684"/>
      <c r="R39" s="1684"/>
      <c r="S39" s="1684"/>
      <c r="T39" s="1684"/>
      <c r="U39" s="1684"/>
      <c r="V39" s="1684"/>
      <c r="W39" s="1684"/>
      <c r="X39" s="1684"/>
      <c r="Y39" s="1684"/>
      <c r="Z39" s="1684"/>
      <c r="AA39" s="1684"/>
      <c r="AB39" s="1684"/>
      <c r="AC39" s="1684"/>
      <c r="AD39" s="1684"/>
      <c r="AE39" s="1684"/>
      <c r="AF39" s="1684"/>
      <c r="AG39" s="1684"/>
      <c r="AH39" s="217"/>
      <c r="AI39" s="217"/>
      <c r="AJ39" s="217"/>
      <c r="AK39" s="217"/>
    </row>
    <row r="40" spans="2:37" s="177" customFormat="1" ht="55.2" customHeight="1">
      <c r="C40" s="1684"/>
      <c r="D40" s="218"/>
      <c r="E40" s="218"/>
      <c r="F40" s="1685"/>
      <c r="G40" s="1685"/>
      <c r="H40" s="1685"/>
      <c r="I40" s="1685"/>
      <c r="J40" s="218"/>
      <c r="K40" s="1684"/>
      <c r="L40" s="1684"/>
      <c r="M40" s="1684"/>
      <c r="N40" s="1684"/>
      <c r="O40" s="1684"/>
      <c r="P40" s="219"/>
      <c r="Q40" s="1684"/>
      <c r="R40" s="1684"/>
      <c r="S40" s="1684"/>
      <c r="T40" s="1684"/>
      <c r="U40" s="218"/>
      <c r="V40" s="218"/>
      <c r="W40" s="218"/>
      <c r="X40" s="218"/>
      <c r="Y40" s="218"/>
      <c r="Z40" s="1684"/>
      <c r="AA40" s="1684"/>
      <c r="AB40" s="1684"/>
      <c r="AC40" s="1684"/>
      <c r="AD40" s="1684"/>
      <c r="AE40" s="218"/>
      <c r="AF40" s="220"/>
      <c r="AG40" s="218"/>
      <c r="AH40" s="217"/>
      <c r="AI40" s="217"/>
      <c r="AJ40" s="217"/>
      <c r="AK40" s="217"/>
    </row>
    <row r="41" spans="2:37">
      <c r="C41" s="221"/>
      <c r="D41" s="221"/>
      <c r="E41" s="221"/>
      <c r="F41" s="221"/>
      <c r="G41" s="222"/>
      <c r="H41" s="222"/>
      <c r="I41" s="222"/>
      <c r="J41" s="222"/>
      <c r="K41" s="222"/>
      <c r="L41" s="222"/>
      <c r="M41" s="222"/>
      <c r="N41" s="222"/>
      <c r="O41" s="222"/>
      <c r="P41" s="221"/>
      <c r="Q41" s="221"/>
      <c r="R41" s="221"/>
      <c r="S41" s="221"/>
      <c r="T41" s="221"/>
      <c r="U41" s="221"/>
      <c r="V41" s="221"/>
      <c r="W41" s="221"/>
      <c r="X41" s="221"/>
      <c r="Y41" s="221"/>
      <c r="Z41" s="221"/>
      <c r="AA41" s="221"/>
      <c r="AB41" s="221"/>
      <c r="AC41" s="221"/>
      <c r="AD41" s="221"/>
      <c r="AE41" s="221"/>
      <c r="AF41" s="221"/>
      <c r="AG41" s="221"/>
      <c r="AH41" s="221"/>
      <c r="AI41" s="221"/>
      <c r="AJ41" s="221"/>
      <c r="AK41" s="221"/>
    </row>
    <row r="42" spans="2:37">
      <c r="C42" s="221"/>
      <c r="D42" s="221"/>
      <c r="E42" s="221"/>
      <c r="F42" s="221"/>
      <c r="G42" s="222"/>
      <c r="H42" s="222"/>
      <c r="I42" s="222"/>
      <c r="J42" s="222"/>
      <c r="K42" s="222"/>
      <c r="L42" s="222"/>
      <c r="M42" s="222"/>
      <c r="N42" s="222"/>
      <c r="O42" s="222"/>
      <c r="P42" s="221"/>
      <c r="Q42" s="221"/>
      <c r="R42" s="221"/>
      <c r="S42" s="221"/>
      <c r="T42" s="221"/>
      <c r="U42" s="221"/>
      <c r="V42" s="221"/>
      <c r="W42" s="221"/>
      <c r="X42" s="221"/>
      <c r="Y42" s="221"/>
      <c r="Z42" s="221"/>
      <c r="AA42" s="221"/>
      <c r="AB42" s="221"/>
      <c r="AC42" s="221"/>
      <c r="AD42" s="221"/>
      <c r="AE42" s="221"/>
      <c r="AF42" s="221"/>
      <c r="AG42" s="221"/>
      <c r="AH42" s="221"/>
      <c r="AI42" s="221"/>
      <c r="AJ42" s="221"/>
      <c r="AK42" s="221"/>
    </row>
  </sheetData>
  <sheetProtection insertHyperlinks="0" selectLockedCells="1"/>
  <protectedRanges>
    <protectedRange sqref="H3:I3 I9:I10 C3:F3 D4:D8 M31:N32 Z6:AF7 L8:P9 M3:N3 L3:L7 V4:AF5 O5:O6 M4:M6 M7:P7 T7:Y9 D31:D32 B31:B32 N4:U4" name="区域2"/>
    <protectedRange sqref="F10 G9:H10" name="区域2_1"/>
  </protectedRanges>
  <mergeCells count="93">
    <mergeCell ref="B32:E32"/>
    <mergeCell ref="R16:S16"/>
    <mergeCell ref="R17:S17"/>
    <mergeCell ref="N9:V9"/>
    <mergeCell ref="T28:Z28"/>
    <mergeCell ref="T17:Z17"/>
    <mergeCell ref="T13:Z13"/>
    <mergeCell ref="T14:Z14"/>
    <mergeCell ref="T15:Z15"/>
    <mergeCell ref="T16:Z16"/>
    <mergeCell ref="M30:Z30"/>
    <mergeCell ref="M31:Z33"/>
    <mergeCell ref="R13:S13"/>
    <mergeCell ref="R14:S14"/>
    <mergeCell ref="R15:S15"/>
    <mergeCell ref="F32:I32"/>
    <mergeCell ref="H8:I8"/>
    <mergeCell ref="G7:I7"/>
    <mergeCell ref="G6:I6"/>
    <mergeCell ref="G4:H4"/>
    <mergeCell ref="I4:K4"/>
    <mergeCell ref="G5:I5"/>
    <mergeCell ref="M8:P8"/>
    <mergeCell ref="M5:P5"/>
    <mergeCell ref="Q5:U5"/>
    <mergeCell ref="Q7:U8"/>
    <mergeCell ref="O11:O12"/>
    <mergeCell ref="M11:M12"/>
    <mergeCell ref="T11:Z12"/>
    <mergeCell ref="M10:Z10"/>
    <mergeCell ref="N11:N12"/>
    <mergeCell ref="P11:P12"/>
    <mergeCell ref="Q11:Q12"/>
    <mergeCell ref="T18:Z18"/>
    <mergeCell ref="T19:Z19"/>
    <mergeCell ref="T20:Z20"/>
    <mergeCell ref="T21:Z21"/>
    <mergeCell ref="T22:Z22"/>
    <mergeCell ref="T23:Z23"/>
    <mergeCell ref="T24:Z24"/>
    <mergeCell ref="T25:Z25"/>
    <mergeCell ref="T26:Z26"/>
    <mergeCell ref="T27:Z27"/>
    <mergeCell ref="R28:S28"/>
    <mergeCell ref="R19:S19"/>
    <mergeCell ref="R20:S20"/>
    <mergeCell ref="J11:J12"/>
    <mergeCell ref="K11:K12"/>
    <mergeCell ref="R26:S26"/>
    <mergeCell ref="R27:S27"/>
    <mergeCell ref="R21:S21"/>
    <mergeCell ref="R22:S22"/>
    <mergeCell ref="R23:S23"/>
    <mergeCell ref="R24:S24"/>
    <mergeCell ref="R25:S25"/>
    <mergeCell ref="E10:E28"/>
    <mergeCell ref="F10:K10"/>
    <mergeCell ref="F31:I31"/>
    <mergeCell ref="B10:D12"/>
    <mergeCell ref="B30:K30"/>
    <mergeCell ref="B31:E31"/>
    <mergeCell ref="B8:C8"/>
    <mergeCell ref="R11:S12"/>
    <mergeCell ref="K40:O40"/>
    <mergeCell ref="Z40:AD40"/>
    <mergeCell ref="C39:C40"/>
    <mergeCell ref="F39:I40"/>
    <mergeCell ref="K39:O39"/>
    <mergeCell ref="Q39:T40"/>
    <mergeCell ref="U39:AG39"/>
    <mergeCell ref="J8:K8"/>
    <mergeCell ref="D8:F8"/>
    <mergeCell ref="G11:G12"/>
    <mergeCell ref="F11:F12"/>
    <mergeCell ref="H11:H12"/>
    <mergeCell ref="I11:I12"/>
    <mergeCell ref="R18:S18"/>
    <mergeCell ref="B2:Z2"/>
    <mergeCell ref="B4:C4"/>
    <mergeCell ref="B5:C5"/>
    <mergeCell ref="B6:C6"/>
    <mergeCell ref="B7:C7"/>
    <mergeCell ref="D5:F5"/>
    <mergeCell ref="D6:F6"/>
    <mergeCell ref="C3:AG3"/>
    <mergeCell ref="D4:F4"/>
    <mergeCell ref="D7:F7"/>
    <mergeCell ref="M7:P7"/>
    <mergeCell ref="M6:P6"/>
    <mergeCell ref="Q6:U6"/>
    <mergeCell ref="M4:P4"/>
    <mergeCell ref="Q4:U4"/>
    <mergeCell ref="V4:Z4"/>
  </mergeCells>
  <phoneticPr fontId="35" type="noConversion"/>
  <conditionalFormatting sqref="G33:K37 G13:K29">
    <cfRule type="containsText" dxfId="37" priority="21" operator="containsText" text="N/A">
      <formula>NOT(ISERROR(SEARCH("N/A",G13)))</formula>
    </cfRule>
    <cfRule type="containsText" dxfId="36" priority="22" operator="containsText" text="NOK">
      <formula>NOT(ISERROR(SEARCH("NOK",G13)))</formula>
    </cfRule>
    <cfRule type="containsText" dxfId="35" priority="23" operator="containsText" text="OK">
      <formula>NOT(ISERROR(SEARCH("OK",G13)))</formula>
    </cfRule>
  </conditionalFormatting>
  <dataValidations count="5">
    <dataValidation type="list" allowBlank="1" showInputMessage="1" showErrorMessage="1" sqref="IB65500:IC65500 RX65500:RY65500 ABT65500:ABU65500 ALP65500:ALQ65500 AVL65500:AVM65500 BFH65500:BFI65500 BPD65500:BPE65500 BYZ65500:BZA65500 CIV65500:CIW65500 CSR65500:CSS65500 DCN65500:DCO65500 DMJ65500:DMK65500 DWF65500:DWG65500 EGB65500:EGC65500 EPX65500:EPY65500 EZT65500:EZU65500 FJP65500:FJQ65500 FTL65500:FTM65500 GDH65500:GDI65500 GND65500:GNE65500 GWZ65500:GXA65500 HGV65500:HGW65500 HQR65500:HQS65500 IAN65500:IAO65500 IKJ65500:IKK65500 IUF65500:IUG65500 JEB65500:JEC65500 JNX65500:JNY65500 JXT65500:JXU65500 KHP65500:KHQ65500 KRL65500:KRM65500 LBH65500:LBI65500 LLD65500:LLE65500 LUZ65500:LVA65500 MEV65500:MEW65500 MOR65500:MOS65500 MYN65500:MYO65500 NIJ65500:NIK65500 NSF65500:NSG65500 OCB65500:OCC65500 OLX65500:OLY65500 OVT65500:OVU65500 PFP65500:PFQ65500 PPL65500:PPM65500 PZH65500:PZI65500 QJD65500:QJE65500 QSZ65500:QTA65500 RCV65500:RCW65500 RMR65500:RMS65500 RWN65500:RWO65500 SGJ65500:SGK65500 SQF65500:SQG65500 TAB65500:TAC65500 TJX65500:TJY65500 TTT65500:TTU65500 UDP65500:UDQ65500 UNL65500:UNM65500 UXH65500:UXI65500 VHD65500:VHE65500 VQZ65500:VRA65500 WAV65500:WAW65500 WKR65500:WKS65500 WUN65500:WUO65500 IB131036:IC131036 RX131036:RY131036 ABT131036:ABU131036 ALP131036:ALQ131036 AVL131036:AVM131036 BFH131036:BFI131036 BPD131036:BPE131036 BYZ131036:BZA131036 CIV131036:CIW131036 CSR131036:CSS131036 DCN131036:DCO131036 DMJ131036:DMK131036 DWF131036:DWG131036 EGB131036:EGC131036 EPX131036:EPY131036 EZT131036:EZU131036 FJP131036:FJQ131036 FTL131036:FTM131036 GDH131036:GDI131036 GND131036:GNE131036 GWZ131036:GXA131036 HGV131036:HGW131036 HQR131036:HQS131036 IAN131036:IAO131036 IKJ131036:IKK131036 IUF131036:IUG131036 JEB131036:JEC131036 JNX131036:JNY131036 JXT131036:JXU131036 KHP131036:KHQ131036 KRL131036:KRM131036 LBH131036:LBI131036 LLD131036:LLE131036 LUZ131036:LVA131036 MEV131036:MEW131036 MOR131036:MOS131036 MYN131036:MYO131036 NIJ131036:NIK131036 NSF131036:NSG131036 OCB131036:OCC131036 OLX131036:OLY131036 OVT131036:OVU131036 PFP131036:PFQ131036 PPL131036:PPM131036 PZH131036:PZI131036 QJD131036:QJE131036 QSZ131036:QTA131036 RCV131036:RCW131036 RMR131036:RMS131036 RWN131036:RWO131036 SGJ131036:SGK131036 SQF131036:SQG131036 TAB131036:TAC131036 TJX131036:TJY131036 TTT131036:TTU131036 UDP131036:UDQ131036 UNL131036:UNM131036 UXH131036:UXI131036 VHD131036:VHE131036 VQZ131036:VRA131036 WAV131036:WAW131036 WKR131036:WKS131036 WUN131036:WUO131036 IB196572:IC196572 RX196572:RY196572 ABT196572:ABU196572 ALP196572:ALQ196572 AVL196572:AVM196572 BFH196572:BFI196572 BPD196572:BPE196572 BYZ196572:BZA196572 CIV196572:CIW196572 CSR196572:CSS196572 DCN196572:DCO196572 DMJ196572:DMK196572 DWF196572:DWG196572 EGB196572:EGC196572 EPX196572:EPY196572 EZT196572:EZU196572 FJP196572:FJQ196572 FTL196572:FTM196572 GDH196572:GDI196572 GND196572:GNE196572 GWZ196572:GXA196572 HGV196572:HGW196572 HQR196572:HQS196572 IAN196572:IAO196572 IKJ196572:IKK196572 IUF196572:IUG196572 JEB196572:JEC196572 JNX196572:JNY196572 JXT196572:JXU196572 KHP196572:KHQ196572 KRL196572:KRM196572 LBH196572:LBI196572 LLD196572:LLE196572 LUZ196572:LVA196572 MEV196572:MEW196572 MOR196572:MOS196572 MYN196572:MYO196572 NIJ196572:NIK196572 NSF196572:NSG196572 OCB196572:OCC196572 OLX196572:OLY196572 OVT196572:OVU196572 PFP196572:PFQ196572 PPL196572:PPM196572 PZH196572:PZI196572 QJD196572:QJE196572 QSZ196572:QTA196572 RCV196572:RCW196572 RMR196572:RMS196572 RWN196572:RWO196572 SGJ196572:SGK196572 SQF196572:SQG196572 TAB196572:TAC196572 TJX196572:TJY196572 TTT196572:TTU196572 UDP196572:UDQ196572 UNL196572:UNM196572 UXH196572:UXI196572 VHD196572:VHE196572 VQZ196572:VRA196572 WAV196572:WAW196572 WKR196572:WKS196572 WUN196572:WUO196572 IB262108:IC262108 RX262108:RY262108 ABT262108:ABU262108 ALP262108:ALQ262108 AVL262108:AVM262108 BFH262108:BFI262108 BPD262108:BPE262108 BYZ262108:BZA262108 CIV262108:CIW262108 CSR262108:CSS262108 DCN262108:DCO262108 DMJ262108:DMK262108 DWF262108:DWG262108 EGB262108:EGC262108 EPX262108:EPY262108 EZT262108:EZU262108 FJP262108:FJQ262108 FTL262108:FTM262108 GDH262108:GDI262108 GND262108:GNE262108 GWZ262108:GXA262108 HGV262108:HGW262108 HQR262108:HQS262108 IAN262108:IAO262108 IKJ262108:IKK262108 IUF262108:IUG262108 JEB262108:JEC262108 JNX262108:JNY262108 JXT262108:JXU262108 KHP262108:KHQ262108 KRL262108:KRM262108 LBH262108:LBI262108 LLD262108:LLE262108 LUZ262108:LVA262108 MEV262108:MEW262108 MOR262108:MOS262108 MYN262108:MYO262108 NIJ262108:NIK262108 NSF262108:NSG262108 OCB262108:OCC262108 OLX262108:OLY262108 OVT262108:OVU262108 PFP262108:PFQ262108 PPL262108:PPM262108 PZH262108:PZI262108 QJD262108:QJE262108 QSZ262108:QTA262108 RCV262108:RCW262108 RMR262108:RMS262108 RWN262108:RWO262108 SGJ262108:SGK262108 SQF262108:SQG262108 TAB262108:TAC262108 TJX262108:TJY262108 TTT262108:TTU262108 UDP262108:UDQ262108 UNL262108:UNM262108 UXH262108:UXI262108 VHD262108:VHE262108 VQZ262108:VRA262108 WAV262108:WAW262108 WKR262108:WKS262108 WUN262108:WUO262108 IB327644:IC327644 RX327644:RY327644 ABT327644:ABU327644 ALP327644:ALQ327644 AVL327644:AVM327644 BFH327644:BFI327644 BPD327644:BPE327644 BYZ327644:BZA327644 CIV327644:CIW327644 CSR327644:CSS327644 DCN327644:DCO327644 DMJ327644:DMK327644 DWF327644:DWG327644 EGB327644:EGC327644 EPX327644:EPY327644 EZT327644:EZU327644 FJP327644:FJQ327644 FTL327644:FTM327644 GDH327644:GDI327644 GND327644:GNE327644 GWZ327644:GXA327644 HGV327644:HGW327644 HQR327644:HQS327644 IAN327644:IAO327644 IKJ327644:IKK327644 IUF327644:IUG327644 JEB327644:JEC327644 JNX327644:JNY327644 JXT327644:JXU327644 KHP327644:KHQ327644 KRL327644:KRM327644 LBH327644:LBI327644 LLD327644:LLE327644 LUZ327644:LVA327644 MEV327644:MEW327644 MOR327644:MOS327644 MYN327644:MYO327644 NIJ327644:NIK327644 NSF327644:NSG327644 OCB327644:OCC327644 OLX327644:OLY327644 OVT327644:OVU327644 PFP327644:PFQ327644 PPL327644:PPM327644 PZH327644:PZI327644 QJD327644:QJE327644 QSZ327644:QTA327644 RCV327644:RCW327644 RMR327644:RMS327644 RWN327644:RWO327644 SGJ327644:SGK327644 SQF327644:SQG327644 TAB327644:TAC327644 TJX327644:TJY327644 TTT327644:TTU327644 UDP327644:UDQ327644 UNL327644:UNM327644 UXH327644:UXI327644 VHD327644:VHE327644 VQZ327644:VRA327644 WAV327644:WAW327644 WKR327644:WKS327644 WUN327644:WUO327644 IB393180:IC393180 RX393180:RY393180 ABT393180:ABU393180 ALP393180:ALQ393180 AVL393180:AVM393180 BFH393180:BFI393180 BPD393180:BPE393180 BYZ393180:BZA393180 CIV393180:CIW393180 CSR393180:CSS393180 DCN393180:DCO393180 DMJ393180:DMK393180 DWF393180:DWG393180 EGB393180:EGC393180 EPX393180:EPY393180 EZT393180:EZU393180 FJP393180:FJQ393180 FTL393180:FTM393180 GDH393180:GDI393180 GND393180:GNE393180 GWZ393180:GXA393180 HGV393180:HGW393180 HQR393180:HQS393180 IAN393180:IAO393180 IKJ393180:IKK393180 IUF393180:IUG393180 JEB393180:JEC393180 JNX393180:JNY393180 JXT393180:JXU393180 KHP393180:KHQ393180 KRL393180:KRM393180 LBH393180:LBI393180 LLD393180:LLE393180 LUZ393180:LVA393180 MEV393180:MEW393180 MOR393180:MOS393180 MYN393180:MYO393180 NIJ393180:NIK393180 NSF393180:NSG393180 OCB393180:OCC393180 OLX393180:OLY393180 OVT393180:OVU393180 PFP393180:PFQ393180 PPL393180:PPM393180 PZH393180:PZI393180 QJD393180:QJE393180 QSZ393180:QTA393180 RCV393180:RCW393180 RMR393180:RMS393180 RWN393180:RWO393180 SGJ393180:SGK393180 SQF393180:SQG393180 TAB393180:TAC393180 TJX393180:TJY393180 TTT393180:TTU393180 UDP393180:UDQ393180 UNL393180:UNM393180 UXH393180:UXI393180 VHD393180:VHE393180 VQZ393180:VRA393180 WAV393180:WAW393180 WKR393180:WKS393180 WUN393180:WUO393180 IB458716:IC458716 RX458716:RY458716 ABT458716:ABU458716 ALP458716:ALQ458716 AVL458716:AVM458716 BFH458716:BFI458716 BPD458716:BPE458716 BYZ458716:BZA458716 CIV458716:CIW458716 CSR458716:CSS458716 DCN458716:DCO458716 DMJ458716:DMK458716 DWF458716:DWG458716 EGB458716:EGC458716 EPX458716:EPY458716 EZT458716:EZU458716 FJP458716:FJQ458716 FTL458716:FTM458716 GDH458716:GDI458716 GND458716:GNE458716 GWZ458716:GXA458716 HGV458716:HGW458716 HQR458716:HQS458716 IAN458716:IAO458716 IKJ458716:IKK458716 IUF458716:IUG458716 JEB458716:JEC458716 JNX458716:JNY458716 JXT458716:JXU458716 KHP458716:KHQ458716 KRL458716:KRM458716 LBH458716:LBI458716 LLD458716:LLE458716 LUZ458716:LVA458716 MEV458716:MEW458716 MOR458716:MOS458716 MYN458716:MYO458716 NIJ458716:NIK458716 NSF458716:NSG458716 OCB458716:OCC458716 OLX458716:OLY458716 OVT458716:OVU458716 PFP458716:PFQ458716 PPL458716:PPM458716 PZH458716:PZI458716 QJD458716:QJE458716 QSZ458716:QTA458716 RCV458716:RCW458716 RMR458716:RMS458716 RWN458716:RWO458716 SGJ458716:SGK458716 SQF458716:SQG458716 TAB458716:TAC458716 TJX458716:TJY458716 TTT458716:TTU458716 UDP458716:UDQ458716 UNL458716:UNM458716 UXH458716:UXI458716 VHD458716:VHE458716 VQZ458716:VRA458716 WAV458716:WAW458716 WKR458716:WKS458716 WUN458716:WUO458716 IB524252:IC524252 RX524252:RY524252 ABT524252:ABU524252 ALP524252:ALQ524252 AVL524252:AVM524252 BFH524252:BFI524252 BPD524252:BPE524252 BYZ524252:BZA524252 CIV524252:CIW524252 CSR524252:CSS524252 DCN524252:DCO524252 DMJ524252:DMK524252 DWF524252:DWG524252 EGB524252:EGC524252 EPX524252:EPY524252 EZT524252:EZU524252 FJP524252:FJQ524252 FTL524252:FTM524252 GDH524252:GDI524252 GND524252:GNE524252 GWZ524252:GXA524252 HGV524252:HGW524252 HQR524252:HQS524252 IAN524252:IAO524252 IKJ524252:IKK524252 IUF524252:IUG524252 JEB524252:JEC524252 JNX524252:JNY524252 JXT524252:JXU524252 KHP524252:KHQ524252 KRL524252:KRM524252 LBH524252:LBI524252 LLD524252:LLE524252 LUZ524252:LVA524252 MEV524252:MEW524252 MOR524252:MOS524252 MYN524252:MYO524252 NIJ524252:NIK524252 NSF524252:NSG524252 OCB524252:OCC524252 OLX524252:OLY524252 OVT524252:OVU524252 PFP524252:PFQ524252 PPL524252:PPM524252 PZH524252:PZI524252 QJD524252:QJE524252 QSZ524252:QTA524252 RCV524252:RCW524252 RMR524252:RMS524252 RWN524252:RWO524252 SGJ524252:SGK524252 SQF524252:SQG524252 TAB524252:TAC524252 TJX524252:TJY524252 TTT524252:TTU524252 UDP524252:UDQ524252 UNL524252:UNM524252 UXH524252:UXI524252 VHD524252:VHE524252 VQZ524252:VRA524252 WAV524252:WAW524252 WKR524252:WKS524252 WUN524252:WUO524252 IB589788:IC589788 RX589788:RY589788 ABT589788:ABU589788 ALP589788:ALQ589788 AVL589788:AVM589788 BFH589788:BFI589788 BPD589788:BPE589788 BYZ589788:BZA589788 CIV589788:CIW589788 CSR589788:CSS589788 DCN589788:DCO589788 DMJ589788:DMK589788 DWF589788:DWG589788 EGB589788:EGC589788 EPX589788:EPY589788 EZT589788:EZU589788 FJP589788:FJQ589788 FTL589788:FTM589788 GDH589788:GDI589788 GND589788:GNE589788 GWZ589788:GXA589788 HGV589788:HGW589788 HQR589788:HQS589788 IAN589788:IAO589788 IKJ589788:IKK589788 IUF589788:IUG589788 JEB589788:JEC589788 JNX589788:JNY589788 JXT589788:JXU589788 KHP589788:KHQ589788 KRL589788:KRM589788 LBH589788:LBI589788 LLD589788:LLE589788 LUZ589788:LVA589788 MEV589788:MEW589788 MOR589788:MOS589788 MYN589788:MYO589788 NIJ589788:NIK589788 NSF589788:NSG589788 OCB589788:OCC589788 OLX589788:OLY589788 OVT589788:OVU589788 PFP589788:PFQ589788 PPL589788:PPM589788 PZH589788:PZI589788 QJD589788:QJE589788 QSZ589788:QTA589788 RCV589788:RCW589788 RMR589788:RMS589788 RWN589788:RWO589788 SGJ589788:SGK589788 SQF589788:SQG589788 TAB589788:TAC589788 TJX589788:TJY589788 TTT589788:TTU589788 UDP589788:UDQ589788 UNL589788:UNM589788 UXH589788:UXI589788 VHD589788:VHE589788 VQZ589788:VRA589788 WAV589788:WAW589788 WKR589788:WKS589788 WUN589788:WUO589788 IB655324:IC655324 RX655324:RY655324 ABT655324:ABU655324 ALP655324:ALQ655324 AVL655324:AVM655324 BFH655324:BFI655324 BPD655324:BPE655324 BYZ655324:BZA655324 CIV655324:CIW655324 CSR655324:CSS655324 DCN655324:DCO655324 DMJ655324:DMK655324 DWF655324:DWG655324 EGB655324:EGC655324 EPX655324:EPY655324 EZT655324:EZU655324 FJP655324:FJQ655324 FTL655324:FTM655324 GDH655324:GDI655324 GND655324:GNE655324 GWZ655324:GXA655324 HGV655324:HGW655324 HQR655324:HQS655324 IAN655324:IAO655324 IKJ655324:IKK655324 IUF655324:IUG655324 JEB655324:JEC655324 JNX655324:JNY655324 JXT655324:JXU655324 KHP655324:KHQ655324 KRL655324:KRM655324 LBH655324:LBI655324 LLD655324:LLE655324 LUZ655324:LVA655324 MEV655324:MEW655324 MOR655324:MOS655324 MYN655324:MYO655324 NIJ655324:NIK655324 NSF655324:NSG655324 OCB655324:OCC655324 OLX655324:OLY655324 OVT655324:OVU655324 PFP655324:PFQ655324 PPL655324:PPM655324 PZH655324:PZI655324 QJD655324:QJE655324 QSZ655324:QTA655324 RCV655324:RCW655324 RMR655324:RMS655324 RWN655324:RWO655324 SGJ655324:SGK655324 SQF655324:SQG655324 TAB655324:TAC655324 TJX655324:TJY655324 TTT655324:TTU655324 UDP655324:UDQ655324 UNL655324:UNM655324 UXH655324:UXI655324 VHD655324:VHE655324 VQZ655324:VRA655324 WAV655324:WAW655324 WKR655324:WKS655324 WUN655324:WUO655324 IB720860:IC720860 RX720860:RY720860 ABT720860:ABU720860 ALP720860:ALQ720860 AVL720860:AVM720860 BFH720860:BFI720860 BPD720860:BPE720860 BYZ720860:BZA720860 CIV720860:CIW720860 CSR720860:CSS720860 DCN720860:DCO720860 DMJ720860:DMK720860 DWF720860:DWG720860 EGB720860:EGC720860 EPX720860:EPY720860 EZT720860:EZU720860 FJP720860:FJQ720860 FTL720860:FTM720860 GDH720860:GDI720860 GND720860:GNE720860 GWZ720860:GXA720860 HGV720860:HGW720860 HQR720860:HQS720860 IAN720860:IAO720860 IKJ720860:IKK720860 IUF720860:IUG720860 JEB720860:JEC720860 JNX720860:JNY720860 JXT720860:JXU720860 KHP720860:KHQ720860 KRL720860:KRM720860 LBH720860:LBI720860 LLD720860:LLE720860 LUZ720860:LVA720860 MEV720860:MEW720860 MOR720860:MOS720860 MYN720860:MYO720860 NIJ720860:NIK720860 NSF720860:NSG720860 OCB720860:OCC720860 OLX720860:OLY720860 OVT720860:OVU720860 PFP720860:PFQ720860 PPL720860:PPM720860 PZH720860:PZI720860 QJD720860:QJE720860 QSZ720860:QTA720860 RCV720860:RCW720860 RMR720860:RMS720860 RWN720860:RWO720860 SGJ720860:SGK720860 SQF720860:SQG720860 TAB720860:TAC720860 TJX720860:TJY720860 TTT720860:TTU720860 UDP720860:UDQ720860 UNL720860:UNM720860 UXH720860:UXI720860 VHD720860:VHE720860 VQZ720860:VRA720860 WAV720860:WAW720860 WKR720860:WKS720860 WUN720860:WUO720860 IB786396:IC786396 RX786396:RY786396 ABT786396:ABU786396 ALP786396:ALQ786396 AVL786396:AVM786396 BFH786396:BFI786396 BPD786396:BPE786396 BYZ786396:BZA786396 CIV786396:CIW786396 CSR786396:CSS786396 DCN786396:DCO786396 DMJ786396:DMK786396 DWF786396:DWG786396 EGB786396:EGC786396 EPX786396:EPY786396 EZT786396:EZU786396 FJP786396:FJQ786396 FTL786396:FTM786396 GDH786396:GDI786396 GND786396:GNE786396 GWZ786396:GXA786396 HGV786396:HGW786396 HQR786396:HQS786396 IAN786396:IAO786396 IKJ786396:IKK786396 IUF786396:IUG786396 JEB786396:JEC786396 JNX786396:JNY786396 JXT786396:JXU786396 KHP786396:KHQ786396 KRL786396:KRM786396 LBH786396:LBI786396 LLD786396:LLE786396 LUZ786396:LVA786396 MEV786396:MEW786396 MOR786396:MOS786396 MYN786396:MYO786396 NIJ786396:NIK786396 NSF786396:NSG786396 OCB786396:OCC786396 OLX786396:OLY786396 OVT786396:OVU786396 PFP786396:PFQ786396 PPL786396:PPM786396 PZH786396:PZI786396 QJD786396:QJE786396 QSZ786396:QTA786396 RCV786396:RCW786396 RMR786396:RMS786396 RWN786396:RWO786396 SGJ786396:SGK786396 SQF786396:SQG786396 TAB786396:TAC786396 TJX786396:TJY786396 TTT786396:TTU786396 UDP786396:UDQ786396 UNL786396:UNM786396 UXH786396:UXI786396 VHD786396:VHE786396 VQZ786396:VRA786396 WAV786396:WAW786396 WKR786396:WKS786396 WUN786396:WUO786396 IB851932:IC851932 RX851932:RY851932 ABT851932:ABU851932 ALP851932:ALQ851932 AVL851932:AVM851932 BFH851932:BFI851932 BPD851932:BPE851932 BYZ851932:BZA851932 CIV851932:CIW851932 CSR851932:CSS851932 DCN851932:DCO851932 DMJ851932:DMK851932 DWF851932:DWG851932 EGB851932:EGC851932 EPX851932:EPY851932 EZT851932:EZU851932 FJP851932:FJQ851932 FTL851932:FTM851932 GDH851932:GDI851932 GND851932:GNE851932 GWZ851932:GXA851932 HGV851932:HGW851932 HQR851932:HQS851932 IAN851932:IAO851932 IKJ851932:IKK851932 IUF851932:IUG851932 JEB851932:JEC851932 JNX851932:JNY851932 JXT851932:JXU851932 KHP851932:KHQ851932 KRL851932:KRM851932 LBH851932:LBI851932 LLD851932:LLE851932 LUZ851932:LVA851932 MEV851932:MEW851932 MOR851932:MOS851932 MYN851932:MYO851932 NIJ851932:NIK851932 NSF851932:NSG851932 OCB851932:OCC851932 OLX851932:OLY851932 OVT851932:OVU851932 PFP851932:PFQ851932 PPL851932:PPM851932 PZH851932:PZI851932 QJD851932:QJE851932 QSZ851932:QTA851932 RCV851932:RCW851932 RMR851932:RMS851932 RWN851932:RWO851932 SGJ851932:SGK851932 SQF851932:SQG851932 TAB851932:TAC851932 TJX851932:TJY851932 TTT851932:TTU851932 UDP851932:UDQ851932 UNL851932:UNM851932 UXH851932:UXI851932 VHD851932:VHE851932 VQZ851932:VRA851932 WAV851932:WAW851932 WKR851932:WKS851932 WUN851932:WUO851932 IB917468:IC917468 RX917468:RY917468 ABT917468:ABU917468 ALP917468:ALQ917468 AVL917468:AVM917468 BFH917468:BFI917468 BPD917468:BPE917468 BYZ917468:BZA917468 CIV917468:CIW917468 CSR917468:CSS917468 DCN917468:DCO917468 DMJ917468:DMK917468 DWF917468:DWG917468 EGB917468:EGC917468 EPX917468:EPY917468 EZT917468:EZU917468 FJP917468:FJQ917468 FTL917468:FTM917468 GDH917468:GDI917468 GND917468:GNE917468 GWZ917468:GXA917468 HGV917468:HGW917468 HQR917468:HQS917468 IAN917468:IAO917468 IKJ917468:IKK917468 IUF917468:IUG917468 JEB917468:JEC917468 JNX917468:JNY917468 JXT917468:JXU917468 KHP917468:KHQ917468 KRL917468:KRM917468 LBH917468:LBI917468 LLD917468:LLE917468 LUZ917468:LVA917468 MEV917468:MEW917468 MOR917468:MOS917468 MYN917468:MYO917468 NIJ917468:NIK917468 NSF917468:NSG917468 OCB917468:OCC917468 OLX917468:OLY917468 OVT917468:OVU917468 PFP917468:PFQ917468 PPL917468:PPM917468 PZH917468:PZI917468 QJD917468:QJE917468 QSZ917468:QTA917468 RCV917468:RCW917468 RMR917468:RMS917468 RWN917468:RWO917468 SGJ917468:SGK917468 SQF917468:SQG917468 TAB917468:TAC917468 TJX917468:TJY917468 TTT917468:TTU917468 UDP917468:UDQ917468 UNL917468:UNM917468 UXH917468:UXI917468 VHD917468:VHE917468 VQZ917468:VRA917468 WAV917468:WAW917468 WKR917468:WKS917468 WUN917468:WUO917468 IB983004:IC983004 RX983004:RY983004 ABT983004:ABU983004 ALP983004:ALQ983004 AVL983004:AVM983004 BFH983004:BFI983004 BPD983004:BPE983004 BYZ983004:BZA983004 CIV983004:CIW983004 CSR983004:CSS983004 DCN983004:DCO983004 DMJ983004:DMK983004 DWF983004:DWG983004 EGB983004:EGC983004 EPX983004:EPY983004 EZT983004:EZU983004 FJP983004:FJQ983004 FTL983004:FTM983004 GDH983004:GDI983004 GND983004:GNE983004 GWZ983004:GXA983004 HGV983004:HGW983004 HQR983004:HQS983004 IAN983004:IAO983004 IKJ983004:IKK983004 IUF983004:IUG983004 JEB983004:JEC983004 JNX983004:JNY983004 JXT983004:JXU983004 KHP983004:KHQ983004 KRL983004:KRM983004 LBH983004:LBI983004 LLD983004:LLE983004 LUZ983004:LVA983004 MEV983004:MEW983004 MOR983004:MOS983004 MYN983004:MYO983004 NIJ983004:NIK983004 NSF983004:NSG983004 OCB983004:OCC983004 OLX983004:OLY983004 OVT983004:OVU983004 PFP983004:PFQ983004 PPL983004:PPM983004 PZH983004:PZI983004 QJD983004:QJE983004 QSZ983004:QTA983004 RCV983004:RCW983004 RMR983004:RMS983004 RWN983004:RWO983004 SGJ983004:SGK983004 SQF983004:SQG983004 TAB983004:TAC983004 TJX983004:TJY983004 TTT983004:TTU983004 UDP983004:UDQ983004 UNL983004:UNM983004 UXH983004:UXI983004 VHD983004:VHE983004 VQZ983004:VRA983004 WAV983004:WAW983004 WKR983004:WKS983004 WUN983004:WUO983004 C983004:F983004 C917468:F917468 C851932:F851932 C786396:F786396 C720860:F720860 C655324:F655324 C589788:F589788 C524252:F524252 C458716:F458716 C393180:F393180 C327644:F327644 C262108:F262108 C196572:F196572 C131036:F131036 C65500:F65500" xr:uid="{194F35AE-B185-47B4-AA07-088CDBA709EF}">
      <formula1>"Approved, Conditionally approved, Disapproved"</formula1>
    </dataValidation>
    <dataValidation type="list" allowBlank="1" showInputMessage="1" showErrorMessage="1" sqref="G33:K37 G13:K29" xr:uid="{C5B7796B-E2D3-41E2-95F5-B3FD36E33192}">
      <formula1>$AH$16:$AH$18</formula1>
    </dataValidation>
    <dataValidation type="list" allowBlank="1" showInputMessage="1" showErrorMessage="1" sqref="P39:P40 J40 U40" xr:uid="{35C7712D-EF75-481D-A839-A49E610C94DE}">
      <formula1>$AJ$8:$AJ$12</formula1>
    </dataValidation>
    <dataValidation type="list" allowBlank="1" showInputMessage="1" showErrorMessage="1" sqref="M34:S37 M13:Q29 R29:S29 Q7:S7" xr:uid="{CD13354A-D63F-440E-B114-A304A208F857}">
      <formula1>$AI$16:$AI$17</formula1>
    </dataValidation>
    <dataValidation type="list" allowBlank="1" showInputMessage="1" showErrorMessage="1" sqref="D13:D28" xr:uid="{340D1BB8-7772-4FE3-8085-169E9F879B6C}">
      <formula1>$AJ$16:$AJ$17</formula1>
    </dataValidation>
  </dataValidations>
  <printOptions horizontalCentered="1"/>
  <pageMargins left="0.51181102362204722" right="0.51181102362204722" top="0.47244094488188981" bottom="0.74803149606299213" header="0" footer="0.19685039370078741"/>
  <pageSetup paperSize="9" scale="38" orientation="landscape" r:id="rId1"/>
  <headerFooter>
    <oddHeader>&amp;L&amp;G&amp;R&amp;"-,Bold"GL-PPAP-001.08</oddHeader>
    <oddFooter>&amp;LEffective Date: 01/06/2023&amp;C&amp;P / &amp;N&amp;RRevision 1</oddFooter>
  </headerFooter>
  <colBreaks count="1" manualBreakCount="1">
    <brk id="26" max="1048575" man="1"/>
  </colBreaks>
  <legacyDrawingHF r:id="rId2"/>
  <extLst>
    <ext xmlns:x14="http://schemas.microsoft.com/office/spreadsheetml/2009/9/main" uri="{78C0D931-6437-407d-A8EE-F0AAD7539E65}">
      <x14:conditionalFormattings>
        <x14:conditionalFormatting xmlns:xm="http://schemas.microsoft.com/office/excel/2006/main">
          <x14:cfRule type="containsText" priority="19" operator="containsText" id="{D9539272-8A39-40C4-9470-D2C638AD1376}">
            <xm:f>NOT(ISERROR(SEARCH($AI$17,M29)))</xm:f>
            <xm:f>$AI$17</xm:f>
            <x14:dxf>
              <font>
                <b/>
                <i val="0"/>
                <color theme="0"/>
              </font>
              <fill>
                <patternFill>
                  <bgColor rgb="FFFF0000"/>
                </patternFill>
              </fill>
            </x14:dxf>
          </x14:cfRule>
          <xm:sqref>M34:S37 M29:S29</xm:sqref>
        </x14:conditionalFormatting>
        <x14:conditionalFormatting xmlns:xm="http://schemas.microsoft.com/office/excel/2006/main">
          <x14:cfRule type="containsText" priority="16" operator="containsText" id="{5F4511BD-CBCF-476F-96B1-5E5764948F7E}">
            <xm:f>NOT(ISERROR(SEARCH($D$13,T14)))</xm:f>
            <xm:f>$D$13</xm:f>
            <x14:dxf>
              <fill>
                <patternFill>
                  <bgColor theme="0" tint="-0.14996795556505021"/>
                </patternFill>
              </fill>
            </x14:dxf>
          </x14:cfRule>
          <xm:sqref>T14 T16:T23</xm:sqref>
        </x14:conditionalFormatting>
        <x14:conditionalFormatting xmlns:xm="http://schemas.microsoft.com/office/excel/2006/main">
          <x14:cfRule type="containsText" priority="14" operator="containsText" id="{4018D5E8-FF03-4664-ABFB-F8E514DC5E33}">
            <xm:f>NOT(ISERROR(SEARCH($AJ$16,D13)))</xm:f>
            <xm:f>$AJ$16</xm:f>
            <x14:dxf>
              <font>
                <color auto="1"/>
              </font>
              <fill>
                <patternFill>
                  <bgColor theme="9" tint="0.59996337778862885"/>
                </patternFill>
              </fill>
            </x14:dxf>
          </x14:cfRule>
          <xm:sqref>D13:D28</xm:sqref>
        </x14:conditionalFormatting>
        <x14:conditionalFormatting xmlns:xm="http://schemas.microsoft.com/office/excel/2006/main">
          <x14:cfRule type="containsText" priority="12" operator="containsText" id="{8B72C9E2-1659-4FFA-B4C0-47F9F0F097E6}">
            <xm:f>NOT(ISERROR(SEARCH($AJ$17,D13)))</xm:f>
            <xm:f>$AJ$17</xm:f>
            <x14:dxf>
              <font>
                <color theme="0" tint="-0.14996795556505021"/>
              </font>
              <fill>
                <patternFill>
                  <bgColor theme="0" tint="-0.14996795556505021"/>
                </patternFill>
              </fill>
            </x14:dxf>
          </x14:cfRule>
          <xm:sqref>D13:D28</xm:sqref>
        </x14:conditionalFormatting>
        <x14:conditionalFormatting xmlns:xm="http://schemas.microsoft.com/office/excel/2006/main">
          <x14:cfRule type="containsText" priority="10" operator="containsText" id="{406AD62C-F5A5-4780-81EF-BF27CE6020B2}">
            <xm:f>NOT(ISERROR(SEARCH($AI$17,Q7)))</xm:f>
            <xm:f>$AI$17</xm:f>
            <x14:dxf>
              <font>
                <color theme="0"/>
              </font>
              <fill>
                <patternFill>
                  <bgColor rgb="FFFF0000"/>
                </patternFill>
              </fill>
            </x14:dxf>
          </x14:cfRule>
          <x14:cfRule type="containsText" priority="11" operator="containsText" id="{4D769170-D98B-4355-932B-3757808F5704}">
            <xm:f>NOT(ISERROR(SEARCH($AI$16,Q7)))</xm:f>
            <xm:f>$AI$16</xm:f>
            <x14:dxf>
              <font>
                <color theme="0"/>
              </font>
              <fill>
                <patternFill>
                  <bgColor theme="9" tint="-0.24994659260841701"/>
                </patternFill>
              </fill>
            </x14:dxf>
          </x14:cfRule>
          <xm:sqref>Q7:S7</xm:sqref>
        </x14:conditionalFormatting>
        <x14:conditionalFormatting xmlns:xm="http://schemas.microsoft.com/office/excel/2006/main">
          <x14:cfRule type="containsText" priority="8" operator="containsText" id="{C4EE38E5-141D-48F4-A0DC-1EF808A5826A}">
            <xm:f>NOT(ISERROR(SEARCH($D$13,T15)))</xm:f>
            <xm:f>$D$13</xm:f>
            <x14:dxf>
              <fill>
                <patternFill>
                  <bgColor theme="0" tint="-0.14996795556505021"/>
                </patternFill>
              </fill>
            </x14:dxf>
          </x14:cfRule>
          <xm:sqref>T15</xm:sqref>
        </x14:conditionalFormatting>
        <x14:conditionalFormatting xmlns:xm="http://schemas.microsoft.com/office/excel/2006/main">
          <x14:cfRule type="containsText" priority="3" operator="containsText" id="{E41EABD4-EEDD-48AD-9DDB-582B8B162428}">
            <xm:f>NOT(ISERROR(SEARCH($AI$17,M13)))</xm:f>
            <xm:f>$AI$17</xm:f>
            <x14:dxf>
              <font>
                <b/>
                <i val="0"/>
                <color theme="0"/>
              </font>
              <fill>
                <patternFill>
                  <bgColor rgb="FFFF0000"/>
                </patternFill>
              </fill>
            </x14:dxf>
          </x14:cfRule>
          <xm:sqref>M13:Q28</xm:sqref>
        </x14:conditionalFormatting>
        <x14:conditionalFormatting xmlns:xm="http://schemas.microsoft.com/office/excel/2006/main">
          <x14:cfRule type="containsText" priority="2" operator="containsText" id="{A75F24D5-B542-4B5B-A372-0FF6428B6B5F}">
            <xm:f>NOT(ISERROR(SEARCH($D$13,T13)))</xm:f>
            <xm:f>$D$13</xm:f>
            <x14:dxf>
              <fill>
                <patternFill>
                  <bgColor theme="0" tint="-0.14996795556505021"/>
                </patternFill>
              </fill>
            </x14:dxf>
          </x14:cfRule>
          <xm:sqref>T13</xm:sqref>
        </x14:conditionalFormatting>
        <x14:conditionalFormatting xmlns:xm="http://schemas.microsoft.com/office/excel/2006/main">
          <x14:cfRule type="containsText" priority="1" operator="containsText" id="{FA74B768-F02C-4316-BE55-AF7DECAA3C73}">
            <xm:f>NOT(ISERROR(SEARCH($AI$16,M13)))</xm:f>
            <xm:f>$AI$16</xm:f>
            <x14:dxf>
              <font>
                <b/>
                <i val="0"/>
                <color theme="0"/>
              </font>
              <fill>
                <patternFill>
                  <bgColor theme="9" tint="-0.24994659260841701"/>
                </patternFill>
              </fill>
            </x14:dxf>
          </x14:cfRule>
          <xm:sqref>M13:Q28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2:BN73"/>
  <sheetViews>
    <sheetView showGridLines="0" topLeftCell="A15" zoomScale="85" zoomScaleNormal="85" zoomScaleSheetLayoutView="102" zoomScalePageLayoutView="60" workbookViewId="0">
      <selection activeCell="B15" sqref="B15:BE73"/>
    </sheetView>
  </sheetViews>
  <sheetFormatPr defaultColWidth="2.6640625" defaultRowHeight="13.2"/>
  <cols>
    <col min="1" max="18" width="2.6640625" style="1"/>
    <col min="19" max="19" width="4.6640625" style="1" customWidth="1"/>
    <col min="20" max="16384" width="2.6640625" style="1"/>
  </cols>
  <sheetData>
    <row r="2" spans="2:66" ht="13.8" thickBot="1"/>
    <row r="3" spans="2:66" s="46" customFormat="1" ht="13.2" customHeight="1">
      <c r="B3" s="1116" t="s">
        <v>412</v>
      </c>
      <c r="C3" s="1117"/>
      <c r="D3" s="1117"/>
      <c r="E3" s="1117"/>
      <c r="F3" s="1117"/>
      <c r="G3" s="1117"/>
      <c r="H3" s="1117"/>
      <c r="I3" s="1117"/>
      <c r="J3" s="1117"/>
      <c r="K3" s="1117"/>
      <c r="L3" s="1117"/>
      <c r="M3" s="1117"/>
      <c r="N3" s="1117"/>
      <c r="O3" s="1117"/>
      <c r="P3" s="1117"/>
      <c r="Q3" s="1117"/>
      <c r="R3" s="1117"/>
      <c r="S3" s="1117"/>
      <c r="T3" s="1117"/>
      <c r="U3" s="1117"/>
      <c r="V3" s="1117"/>
      <c r="W3" s="1117"/>
      <c r="X3" s="1117"/>
      <c r="Y3" s="1117"/>
      <c r="Z3" s="1117"/>
      <c r="AA3" s="1117"/>
      <c r="AB3" s="1117"/>
      <c r="AC3" s="1117"/>
      <c r="AD3" s="1117"/>
      <c r="AE3" s="1117"/>
      <c r="AF3" s="1117"/>
      <c r="AG3" s="1117"/>
      <c r="AH3" s="1117"/>
      <c r="AI3" s="1117"/>
      <c r="AJ3" s="1117"/>
      <c r="AK3" s="1117"/>
      <c r="AL3" s="1117"/>
      <c r="AM3" s="1117"/>
      <c r="AN3" s="1117"/>
      <c r="AO3" s="1117"/>
      <c r="AP3" s="1117"/>
      <c r="AQ3" s="1117"/>
      <c r="AR3" s="1117"/>
      <c r="AS3" s="1117"/>
      <c r="AT3" s="1117"/>
      <c r="AU3" s="1117"/>
      <c r="AV3" s="1117"/>
      <c r="AW3" s="1117"/>
      <c r="AX3" s="1117"/>
      <c r="AY3" s="1117"/>
      <c r="AZ3" s="1117"/>
      <c r="BA3" s="1117"/>
      <c r="BB3" s="1117"/>
      <c r="BC3" s="1117"/>
      <c r="BD3" s="1117"/>
      <c r="BE3" s="1118"/>
    </row>
    <row r="4" spans="2:66" ht="13.2" customHeight="1">
      <c r="B4" s="1119"/>
      <c r="C4" s="1120"/>
      <c r="D4" s="1120"/>
      <c r="E4" s="1120"/>
      <c r="F4" s="1120"/>
      <c r="G4" s="1120"/>
      <c r="H4" s="1120"/>
      <c r="I4" s="1120"/>
      <c r="J4" s="1120"/>
      <c r="K4" s="1120"/>
      <c r="L4" s="1120"/>
      <c r="M4" s="1120"/>
      <c r="N4" s="1120"/>
      <c r="O4" s="1120"/>
      <c r="P4" s="1120"/>
      <c r="Q4" s="1120"/>
      <c r="R4" s="1120"/>
      <c r="S4" s="1120"/>
      <c r="T4" s="1120"/>
      <c r="U4" s="1120"/>
      <c r="V4" s="1120"/>
      <c r="W4" s="1120"/>
      <c r="X4" s="1120"/>
      <c r="Y4" s="1120"/>
      <c r="Z4" s="1120"/>
      <c r="AA4" s="1120"/>
      <c r="AB4" s="1120"/>
      <c r="AC4" s="1120"/>
      <c r="AD4" s="1120"/>
      <c r="AE4" s="1120"/>
      <c r="AF4" s="1120"/>
      <c r="AG4" s="1120"/>
      <c r="AH4" s="1120"/>
      <c r="AI4" s="1120"/>
      <c r="AJ4" s="1120"/>
      <c r="AK4" s="1120"/>
      <c r="AL4" s="1120"/>
      <c r="AM4" s="1120"/>
      <c r="AN4" s="1120"/>
      <c r="AO4" s="1120"/>
      <c r="AP4" s="1120"/>
      <c r="AQ4" s="1120"/>
      <c r="AR4" s="1120"/>
      <c r="AS4" s="1120"/>
      <c r="AT4" s="1120"/>
      <c r="AU4" s="1120"/>
      <c r="AV4" s="1120"/>
      <c r="AW4" s="1120"/>
      <c r="AX4" s="1120"/>
      <c r="AY4" s="1120"/>
      <c r="AZ4" s="1120"/>
      <c r="BA4" s="1120"/>
      <c r="BB4" s="1120"/>
      <c r="BC4" s="1120"/>
      <c r="BD4" s="1120"/>
      <c r="BE4" s="1121"/>
    </row>
    <row r="5" spans="2:66" ht="19.5" customHeight="1" thickBot="1">
      <c r="B5" s="1122"/>
      <c r="C5" s="1123"/>
      <c r="D5" s="1123"/>
      <c r="E5" s="1123"/>
      <c r="F5" s="1123"/>
      <c r="G5" s="1123"/>
      <c r="H5" s="1123"/>
      <c r="I5" s="1123"/>
      <c r="J5" s="1123"/>
      <c r="K5" s="1123"/>
      <c r="L5" s="1123"/>
      <c r="M5" s="1123"/>
      <c r="N5" s="1123"/>
      <c r="O5" s="1123"/>
      <c r="P5" s="1123"/>
      <c r="Q5" s="1123"/>
      <c r="R5" s="1123"/>
      <c r="S5" s="1123"/>
      <c r="T5" s="1123"/>
      <c r="U5" s="1123"/>
      <c r="V5" s="1123"/>
      <c r="W5" s="1123"/>
      <c r="X5" s="1123"/>
      <c r="Y5" s="1123"/>
      <c r="Z5" s="1123"/>
      <c r="AA5" s="1123"/>
      <c r="AB5" s="1123"/>
      <c r="AC5" s="1123"/>
      <c r="AD5" s="1123"/>
      <c r="AE5" s="1123"/>
      <c r="AF5" s="1123"/>
      <c r="AG5" s="1123"/>
      <c r="AH5" s="1123"/>
      <c r="AI5" s="1123"/>
      <c r="AJ5" s="1123"/>
      <c r="AK5" s="1123"/>
      <c r="AL5" s="1123"/>
      <c r="AM5" s="1123"/>
      <c r="AN5" s="1123"/>
      <c r="AO5" s="1123"/>
      <c r="AP5" s="1123"/>
      <c r="AQ5" s="1123"/>
      <c r="AR5" s="1123"/>
      <c r="AS5" s="1123"/>
      <c r="AT5" s="1123"/>
      <c r="AU5" s="1123"/>
      <c r="AV5" s="1123"/>
      <c r="AW5" s="1123"/>
      <c r="AX5" s="1123"/>
      <c r="AY5" s="1123"/>
      <c r="AZ5" s="1123"/>
      <c r="BA5" s="1123"/>
      <c r="BB5" s="1123"/>
      <c r="BC5" s="1123"/>
      <c r="BD5" s="1123"/>
      <c r="BE5" s="1124"/>
    </row>
    <row r="6" spans="2:66" ht="12.75" customHeight="1">
      <c r="B6" s="1125" t="s">
        <v>413</v>
      </c>
      <c r="C6" s="1126"/>
      <c r="D6" s="1126"/>
      <c r="E6" s="1126"/>
      <c r="F6" s="1126"/>
      <c r="G6" s="1126"/>
      <c r="H6" s="1126"/>
      <c r="I6" s="1126"/>
      <c r="J6" s="1126"/>
      <c r="K6" s="1126"/>
      <c r="L6" s="1126"/>
      <c r="M6" s="1126"/>
      <c r="N6" s="1126"/>
      <c r="O6" s="1126"/>
      <c r="P6" s="1126"/>
      <c r="Q6" s="1126"/>
      <c r="R6" s="1126"/>
      <c r="S6" s="1126"/>
      <c r="T6" s="1126"/>
      <c r="U6" s="1126"/>
      <c r="V6" s="1126"/>
      <c r="W6" s="1126"/>
      <c r="X6" s="1126"/>
      <c r="Y6" s="1126"/>
      <c r="Z6" s="1126"/>
      <c r="AA6" s="1126"/>
      <c r="AB6" s="1126"/>
      <c r="AC6" s="1126"/>
      <c r="AD6" s="1126"/>
      <c r="AE6" s="1126"/>
      <c r="AF6" s="1126"/>
      <c r="AG6" s="1126"/>
      <c r="AH6" s="1126"/>
      <c r="AI6" s="1126"/>
      <c r="AJ6" s="1126"/>
      <c r="AK6" s="1126"/>
      <c r="AL6" s="1126"/>
      <c r="AM6" s="1126"/>
      <c r="AN6" s="1126"/>
      <c r="AO6" s="1126"/>
      <c r="AP6" s="1126"/>
      <c r="AQ6" s="1126"/>
      <c r="AR6" s="1126"/>
      <c r="AS6" s="1126"/>
      <c r="AT6" s="1126"/>
      <c r="AU6" s="1126"/>
      <c r="AV6" s="1126"/>
      <c r="AW6" s="1126"/>
      <c r="AX6" s="1126"/>
      <c r="AY6" s="1126"/>
      <c r="AZ6" s="1126"/>
      <c r="BA6" s="1126"/>
      <c r="BB6" s="1126"/>
      <c r="BC6" s="1126"/>
      <c r="BD6" s="1126"/>
      <c r="BE6" s="1127"/>
    </row>
    <row r="7" spans="2:66">
      <c r="B7" s="1128"/>
      <c r="C7" s="1129"/>
      <c r="D7" s="1129"/>
      <c r="E7" s="1129"/>
      <c r="F7" s="1129"/>
      <c r="G7" s="1129"/>
      <c r="H7" s="1129"/>
      <c r="I7" s="1129"/>
      <c r="J7" s="1129"/>
      <c r="K7" s="1129"/>
      <c r="L7" s="1129"/>
      <c r="M7" s="1129"/>
      <c r="N7" s="1129"/>
      <c r="O7" s="1129"/>
      <c r="P7" s="1129"/>
      <c r="Q7" s="1129"/>
      <c r="R7" s="1129"/>
      <c r="S7" s="1129"/>
      <c r="T7" s="1129"/>
      <c r="U7" s="1129"/>
      <c r="V7" s="1129"/>
      <c r="W7" s="1129"/>
      <c r="X7" s="1129"/>
      <c r="Y7" s="1129"/>
      <c r="Z7" s="1129"/>
      <c r="AA7" s="1129"/>
      <c r="AB7" s="1129"/>
      <c r="AC7" s="1129"/>
      <c r="AD7" s="1129"/>
      <c r="AE7" s="1129"/>
      <c r="AF7" s="1129"/>
      <c r="AG7" s="1129"/>
      <c r="AH7" s="1129"/>
      <c r="AI7" s="1129"/>
      <c r="AJ7" s="1129"/>
      <c r="AK7" s="1129"/>
      <c r="AL7" s="1129"/>
      <c r="AM7" s="1129"/>
      <c r="AN7" s="1129"/>
      <c r="AO7" s="1129"/>
      <c r="AP7" s="1129"/>
      <c r="AQ7" s="1129"/>
      <c r="AR7" s="1129"/>
      <c r="AS7" s="1129"/>
      <c r="AT7" s="1129"/>
      <c r="AU7" s="1129"/>
      <c r="AV7" s="1129"/>
      <c r="AW7" s="1129"/>
      <c r="AX7" s="1129"/>
      <c r="AY7" s="1129"/>
      <c r="AZ7" s="1129"/>
      <c r="BA7" s="1129"/>
      <c r="BB7" s="1129"/>
      <c r="BC7" s="1129"/>
      <c r="BD7" s="1129"/>
      <c r="BE7" s="1130"/>
    </row>
    <row r="8" spans="2:66" ht="13.5" customHeight="1" thickBot="1">
      <c r="B8" s="933"/>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c r="AT8" s="934"/>
      <c r="AU8" s="934"/>
      <c r="AV8" s="934"/>
      <c r="AW8" s="934"/>
      <c r="AX8" s="934"/>
      <c r="AY8" s="934"/>
      <c r="AZ8" s="934"/>
      <c r="BA8" s="934"/>
      <c r="BB8" s="934"/>
      <c r="BC8" s="934"/>
      <c r="BD8" s="934"/>
      <c r="BE8" s="935"/>
    </row>
    <row r="9" spans="2:66">
      <c r="B9" s="2"/>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4"/>
    </row>
    <row r="10" spans="2:66" s="161" customFormat="1" ht="45" customHeight="1">
      <c r="B10" s="938" t="s">
        <v>250</v>
      </c>
      <c r="C10" s="941"/>
      <c r="D10" s="941"/>
      <c r="E10" s="941"/>
      <c r="F10" s="941"/>
      <c r="G10" s="941"/>
      <c r="H10" s="941"/>
      <c r="I10" s="941"/>
      <c r="J10" s="1631"/>
      <c r="K10" s="1792">
        <f>('0. PAR'!I8)</f>
        <v>0</v>
      </c>
      <c r="L10" s="1792"/>
      <c r="M10" s="1792"/>
      <c r="N10" s="1792"/>
      <c r="O10" s="1792"/>
      <c r="P10" s="1792"/>
      <c r="Q10" s="1792"/>
      <c r="R10" s="1792"/>
      <c r="S10" s="1792"/>
      <c r="T10" s="1792"/>
      <c r="U10" s="1792"/>
      <c r="V10" s="1792"/>
      <c r="W10" s="1792"/>
      <c r="X10" s="1792"/>
      <c r="Y10" s="1792"/>
      <c r="Z10" s="1792"/>
      <c r="AB10" s="941" t="s">
        <v>253</v>
      </c>
      <c r="AC10" s="941"/>
      <c r="AD10" s="941"/>
      <c r="AE10" s="941"/>
      <c r="AF10" s="941"/>
      <c r="AG10" s="941"/>
      <c r="AH10" s="941"/>
      <c r="AI10" s="941"/>
      <c r="AJ10" s="941"/>
      <c r="AK10" s="1631"/>
      <c r="AL10" s="1793">
        <f>('0. PAR'!AO8)</f>
        <v>0</v>
      </c>
      <c r="AM10" s="1793"/>
      <c r="AN10" s="1793"/>
      <c r="AO10" s="1793"/>
      <c r="AP10" s="1793"/>
      <c r="AQ10" s="1793"/>
      <c r="AR10" s="1793"/>
      <c r="AS10" s="1793"/>
      <c r="AT10" s="1793"/>
      <c r="AU10" s="1793"/>
      <c r="AV10" s="1793"/>
      <c r="AW10" s="1793"/>
      <c r="AX10" s="1793"/>
      <c r="AY10" s="1793"/>
      <c r="AZ10" s="1793"/>
      <c r="BA10" s="1793"/>
      <c r="BB10" s="1793"/>
      <c r="BC10" s="1793"/>
      <c r="BD10" s="159"/>
      <c r="BE10" s="163"/>
      <c r="BJ10" s="1"/>
      <c r="BK10" s="1"/>
      <c r="BL10" s="1"/>
      <c r="BM10" s="1"/>
      <c r="BN10" s="1"/>
    </row>
    <row r="11" spans="2:66" s="161" customFormat="1" ht="45" customHeight="1">
      <c r="B11" s="160"/>
      <c r="C11" s="941" t="s">
        <v>414</v>
      </c>
      <c r="D11" s="939"/>
      <c r="E11" s="939"/>
      <c r="F11" s="939"/>
      <c r="G11" s="939"/>
      <c r="H11" s="939"/>
      <c r="I11" s="939"/>
      <c r="J11" s="940"/>
      <c r="K11" s="1792">
        <f>('0. PAR'!I9)</f>
        <v>0</v>
      </c>
      <c r="L11" s="1792"/>
      <c r="M11" s="1792"/>
      <c r="N11" s="1792"/>
      <c r="O11" s="1792"/>
      <c r="P11" s="1792"/>
      <c r="Q11" s="1792"/>
      <c r="R11" s="1792"/>
      <c r="S11" s="1792"/>
      <c r="T11" s="1792"/>
      <c r="U11" s="1792"/>
      <c r="V11" s="1792"/>
      <c r="W11" s="1792"/>
      <c r="X11" s="1792"/>
      <c r="Y11" s="1792"/>
      <c r="Z11" s="1792"/>
      <c r="AB11" s="941" t="s">
        <v>415</v>
      </c>
      <c r="AC11" s="939"/>
      <c r="AD11" s="939"/>
      <c r="AE11" s="939"/>
      <c r="AF11" s="939"/>
      <c r="AG11" s="939"/>
      <c r="AH11" s="939"/>
      <c r="AI11" s="939"/>
      <c r="AJ11" s="939"/>
      <c r="AK11" s="940"/>
      <c r="AL11" s="1792">
        <f>('0. PAR'!AO9)</f>
        <v>0</v>
      </c>
      <c r="AM11" s="1792"/>
      <c r="AN11" s="1792"/>
      <c r="AO11" s="1792"/>
      <c r="AP11" s="1792"/>
      <c r="AQ11" s="1792"/>
      <c r="AR11" s="1792"/>
      <c r="AS11" s="1792"/>
      <c r="AT11" s="1792"/>
      <c r="AU11" s="1792"/>
      <c r="AV11" s="1792"/>
      <c r="AW11" s="1792"/>
      <c r="AX11" s="1792"/>
      <c r="AY11" s="1792"/>
      <c r="AZ11" s="1792"/>
      <c r="BA11" s="1792"/>
      <c r="BB11" s="1792"/>
      <c r="BC11" s="1792"/>
      <c r="BD11" s="159"/>
      <c r="BE11" s="163"/>
      <c r="BJ11" s="1"/>
      <c r="BK11" s="1"/>
      <c r="BL11" s="1"/>
      <c r="BM11" s="1"/>
      <c r="BN11" s="1"/>
    </row>
    <row r="12" spans="2:66" s="161" customFormat="1" ht="45" customHeight="1">
      <c r="B12" s="938" t="s">
        <v>8</v>
      </c>
      <c r="C12" s="939"/>
      <c r="D12" s="939"/>
      <c r="E12" s="939"/>
      <c r="F12" s="939"/>
      <c r="G12" s="939"/>
      <c r="H12" s="939"/>
      <c r="I12" s="915" t="s">
        <v>9</v>
      </c>
      <c r="J12" s="1790"/>
      <c r="K12" s="1792">
        <f>('0. PAR'!I11)</f>
        <v>0</v>
      </c>
      <c r="L12" s="1792"/>
      <c r="M12" s="1792"/>
      <c r="N12" s="1792"/>
      <c r="O12" s="1792"/>
      <c r="P12" s="1792"/>
      <c r="Q12" s="1792"/>
      <c r="R12" s="1792"/>
      <c r="S12" s="1792"/>
      <c r="T12" s="1792"/>
      <c r="U12" s="1792"/>
      <c r="V12" s="1792"/>
      <c r="W12" s="1792"/>
      <c r="X12" s="1792"/>
      <c r="Y12" s="1792"/>
      <c r="Z12" s="1792"/>
      <c r="AB12" s="941" t="s">
        <v>7</v>
      </c>
      <c r="AC12" s="939"/>
      <c r="AD12" s="939"/>
      <c r="AE12" s="939"/>
      <c r="AF12" s="939"/>
      <c r="AG12" s="939"/>
      <c r="AH12" s="939"/>
      <c r="AI12" s="939"/>
      <c r="AJ12" s="939"/>
      <c r="AK12" s="940"/>
      <c r="AL12" s="1792">
        <f>('0. PAR'!AO10)</f>
        <v>0</v>
      </c>
      <c r="AM12" s="1792"/>
      <c r="AN12" s="1792"/>
      <c r="AO12" s="1792"/>
      <c r="AP12" s="1792"/>
      <c r="AQ12" s="1792"/>
      <c r="AR12" s="1792"/>
      <c r="AS12" s="1792"/>
      <c r="AT12" s="1792"/>
      <c r="AU12" s="1792"/>
      <c r="AV12" s="1792"/>
      <c r="AW12" s="1792"/>
      <c r="AX12" s="1792"/>
      <c r="AY12" s="1792"/>
      <c r="AZ12" s="1792"/>
      <c r="BA12" s="1792"/>
      <c r="BB12" s="1792"/>
      <c r="BC12" s="1792"/>
      <c r="BD12" s="159"/>
      <c r="BE12" s="163"/>
      <c r="BJ12" s="1"/>
      <c r="BK12" s="1"/>
      <c r="BL12" s="1"/>
      <c r="BM12" s="1"/>
      <c r="BN12" s="1"/>
    </row>
    <row r="13" spans="2:66" s="161" customFormat="1" ht="45" customHeight="1">
      <c r="B13" s="160"/>
      <c r="C13" s="939"/>
      <c r="D13" s="939"/>
      <c r="E13" s="939"/>
      <c r="F13" s="939"/>
      <c r="G13" s="939"/>
      <c r="H13" s="939"/>
      <c r="I13" s="939"/>
      <c r="J13" s="939"/>
      <c r="K13" s="915"/>
      <c r="L13" s="915"/>
      <c r="M13" s="915"/>
      <c r="N13" s="915"/>
      <c r="O13" s="915"/>
      <c r="P13" s="915"/>
      <c r="Q13" s="915"/>
      <c r="R13" s="915"/>
      <c r="S13" s="915"/>
      <c r="T13" s="915"/>
      <c r="U13" s="915"/>
      <c r="V13" s="915"/>
      <c r="W13" s="915"/>
      <c r="X13" s="915"/>
      <c r="Y13" s="915"/>
      <c r="Z13" s="915"/>
      <c r="AB13" s="941" t="s">
        <v>6</v>
      </c>
      <c r="AC13" s="939"/>
      <c r="AD13" s="939"/>
      <c r="AE13" s="939"/>
      <c r="AF13" s="939"/>
      <c r="AG13" s="939"/>
      <c r="AH13" s="939"/>
      <c r="AI13" s="939"/>
      <c r="AJ13" s="939"/>
      <c r="AK13" s="940"/>
      <c r="AL13" s="1791"/>
      <c r="AM13" s="1664"/>
      <c r="AN13" s="1664"/>
      <c r="AO13" s="1664"/>
      <c r="AP13" s="1664"/>
      <c r="AQ13" s="1664"/>
      <c r="AR13" s="1664"/>
      <c r="AS13" s="1664"/>
      <c r="AT13" s="1664"/>
      <c r="AU13" s="1664"/>
      <c r="AV13" s="1664"/>
      <c r="AW13" s="1664"/>
      <c r="AX13" s="1664"/>
      <c r="AY13" s="1664"/>
      <c r="AZ13" s="1664"/>
      <c r="BA13" s="1664"/>
      <c r="BB13" s="1664"/>
      <c r="BC13" s="1664"/>
      <c r="BD13" s="159"/>
      <c r="BE13" s="163"/>
      <c r="BJ13" s="1"/>
      <c r="BK13" s="1"/>
      <c r="BL13" s="1"/>
      <c r="BM13" s="1"/>
      <c r="BN13" s="1"/>
    </row>
    <row r="14" spans="2:66" ht="12" customHeight="1" thickBot="1">
      <c r="B14" s="285"/>
      <c r="C14" s="286"/>
      <c r="D14" s="323"/>
      <c r="E14" s="324"/>
      <c r="F14" s="324"/>
      <c r="G14" s="324"/>
      <c r="H14" s="324"/>
      <c r="I14" s="324"/>
      <c r="J14" s="324"/>
      <c r="K14" s="325"/>
      <c r="L14" s="325"/>
      <c r="M14" s="325"/>
      <c r="N14" s="325"/>
      <c r="O14" s="325"/>
      <c r="P14" s="325"/>
      <c r="Q14" s="325"/>
      <c r="R14" s="325"/>
      <c r="S14" s="325"/>
      <c r="T14" s="325"/>
      <c r="U14" s="325"/>
      <c r="V14" s="325"/>
      <c r="W14" s="325"/>
      <c r="X14" s="325"/>
      <c r="Y14" s="325"/>
      <c r="Z14" s="325"/>
      <c r="AA14" s="326"/>
      <c r="AB14" s="323"/>
      <c r="AC14" s="19"/>
      <c r="AD14" s="19"/>
      <c r="AE14" s="19"/>
      <c r="AF14" s="19"/>
      <c r="AG14" s="19"/>
      <c r="AH14" s="19"/>
      <c r="AI14" s="19"/>
      <c r="AJ14" s="19"/>
      <c r="AK14" s="19"/>
      <c r="AL14" s="286"/>
      <c r="AM14" s="286"/>
      <c r="AN14" s="286"/>
      <c r="AO14" s="286"/>
      <c r="AP14" s="286"/>
      <c r="AQ14" s="286"/>
      <c r="AR14" s="286"/>
      <c r="AS14" s="286"/>
      <c r="AT14" s="286"/>
      <c r="AU14" s="286"/>
      <c r="AV14" s="286"/>
      <c r="AW14" s="286"/>
      <c r="AX14" s="286"/>
      <c r="AY14" s="286"/>
      <c r="AZ14" s="286"/>
      <c r="BA14" s="286"/>
      <c r="BB14" s="286"/>
      <c r="BC14" s="286"/>
      <c r="BD14" s="286"/>
      <c r="BE14" s="287"/>
    </row>
    <row r="15" spans="2:66" ht="14.4" customHeight="1">
      <c r="B15" s="1784"/>
      <c r="C15" s="955"/>
      <c r="D15" s="955"/>
      <c r="E15" s="955"/>
      <c r="F15" s="955"/>
      <c r="G15" s="955"/>
      <c r="H15" s="955"/>
      <c r="I15" s="955"/>
      <c r="J15" s="955"/>
      <c r="K15" s="955"/>
      <c r="L15" s="955"/>
      <c r="M15" s="955"/>
      <c r="N15" s="955"/>
      <c r="O15" s="955"/>
      <c r="P15" s="955"/>
      <c r="Q15" s="955"/>
      <c r="R15" s="955"/>
      <c r="S15" s="955"/>
      <c r="T15" s="955"/>
      <c r="U15" s="955"/>
      <c r="V15" s="955"/>
      <c r="W15" s="955"/>
      <c r="X15" s="955"/>
      <c r="Y15" s="955"/>
      <c r="Z15" s="955"/>
      <c r="AA15" s="955"/>
      <c r="AB15" s="955"/>
      <c r="AC15" s="955"/>
      <c r="AD15" s="955"/>
      <c r="AE15" s="955"/>
      <c r="AF15" s="955"/>
      <c r="AG15" s="955"/>
      <c r="AH15" s="955"/>
      <c r="AI15" s="955"/>
      <c r="AJ15" s="955"/>
      <c r="AK15" s="955"/>
      <c r="AL15" s="955"/>
      <c r="AM15" s="955"/>
      <c r="AN15" s="955"/>
      <c r="AO15" s="955"/>
      <c r="AP15" s="955"/>
      <c r="AQ15" s="955"/>
      <c r="AR15" s="955"/>
      <c r="AS15" s="955"/>
      <c r="AT15" s="955"/>
      <c r="AU15" s="955"/>
      <c r="AV15" s="955"/>
      <c r="AW15" s="955"/>
      <c r="AX15" s="955"/>
      <c r="AY15" s="955"/>
      <c r="AZ15" s="955"/>
      <c r="BA15" s="955"/>
      <c r="BB15" s="955"/>
      <c r="BC15" s="955"/>
      <c r="BD15" s="955"/>
      <c r="BE15" s="1785"/>
    </row>
    <row r="16" spans="2:66">
      <c r="B16" s="1786"/>
      <c r="C16" s="1627"/>
      <c r="D16" s="1627"/>
      <c r="E16" s="1627"/>
      <c r="F16" s="1627"/>
      <c r="G16" s="1627"/>
      <c r="H16" s="1627"/>
      <c r="I16" s="1627"/>
      <c r="J16" s="1627"/>
      <c r="K16" s="1627"/>
      <c r="L16" s="1627"/>
      <c r="M16" s="1627"/>
      <c r="N16" s="1627"/>
      <c r="O16" s="1627"/>
      <c r="P16" s="1627"/>
      <c r="Q16" s="1627"/>
      <c r="R16" s="1627"/>
      <c r="S16" s="1627"/>
      <c r="T16" s="1627"/>
      <c r="U16" s="1627"/>
      <c r="V16" s="1627"/>
      <c r="W16" s="1627"/>
      <c r="X16" s="1627"/>
      <c r="Y16" s="1627"/>
      <c r="Z16" s="1627"/>
      <c r="AA16" s="1627"/>
      <c r="AB16" s="1627"/>
      <c r="AC16" s="1627"/>
      <c r="AD16" s="1627"/>
      <c r="AE16" s="1627"/>
      <c r="AF16" s="1627"/>
      <c r="AG16" s="1627"/>
      <c r="AH16" s="1627"/>
      <c r="AI16" s="1627"/>
      <c r="AJ16" s="1627"/>
      <c r="AK16" s="1627"/>
      <c r="AL16" s="1627"/>
      <c r="AM16" s="1627"/>
      <c r="AN16" s="1627"/>
      <c r="AO16" s="1627"/>
      <c r="AP16" s="1627"/>
      <c r="AQ16" s="1627"/>
      <c r="AR16" s="1627"/>
      <c r="AS16" s="1627"/>
      <c r="AT16" s="1627"/>
      <c r="AU16" s="1627"/>
      <c r="AV16" s="1627"/>
      <c r="AW16" s="1627"/>
      <c r="AX16" s="1627"/>
      <c r="AY16" s="1627"/>
      <c r="AZ16" s="1627"/>
      <c r="BA16" s="1627"/>
      <c r="BB16" s="1627"/>
      <c r="BC16" s="1627"/>
      <c r="BD16" s="1627"/>
      <c r="BE16" s="1787"/>
    </row>
    <row r="17" spans="2:57">
      <c r="B17" s="1786"/>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7"/>
      <c r="Z17" s="1627"/>
      <c r="AA17" s="1627"/>
      <c r="AB17" s="1627"/>
      <c r="AC17" s="1627"/>
      <c r="AD17" s="1627"/>
      <c r="AE17" s="1627"/>
      <c r="AF17" s="1627"/>
      <c r="AG17" s="1627"/>
      <c r="AH17" s="1627"/>
      <c r="AI17" s="1627"/>
      <c r="AJ17" s="1627"/>
      <c r="AK17" s="1627"/>
      <c r="AL17" s="1627"/>
      <c r="AM17" s="1627"/>
      <c r="AN17" s="1627"/>
      <c r="AO17" s="1627"/>
      <c r="AP17" s="1627"/>
      <c r="AQ17" s="1627"/>
      <c r="AR17" s="1627"/>
      <c r="AS17" s="1627"/>
      <c r="AT17" s="1627"/>
      <c r="AU17" s="1627"/>
      <c r="AV17" s="1627"/>
      <c r="AW17" s="1627"/>
      <c r="AX17" s="1627"/>
      <c r="AY17" s="1627"/>
      <c r="AZ17" s="1627"/>
      <c r="BA17" s="1627"/>
      <c r="BB17" s="1627"/>
      <c r="BC17" s="1627"/>
      <c r="BD17" s="1627"/>
      <c r="BE17" s="1787"/>
    </row>
    <row r="18" spans="2:57">
      <c r="B18" s="1786"/>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7"/>
      <c r="Z18" s="1627"/>
      <c r="AA18" s="1627"/>
      <c r="AB18" s="1627"/>
      <c r="AC18" s="1627"/>
      <c r="AD18" s="1627"/>
      <c r="AE18" s="1627"/>
      <c r="AF18" s="1627"/>
      <c r="AG18" s="1627"/>
      <c r="AH18" s="1627"/>
      <c r="AI18" s="1627"/>
      <c r="AJ18" s="1627"/>
      <c r="AK18" s="1627"/>
      <c r="AL18" s="1627"/>
      <c r="AM18" s="1627"/>
      <c r="AN18" s="1627"/>
      <c r="AO18" s="1627"/>
      <c r="AP18" s="1627"/>
      <c r="AQ18" s="1627"/>
      <c r="AR18" s="1627"/>
      <c r="AS18" s="1627"/>
      <c r="AT18" s="1627"/>
      <c r="AU18" s="1627"/>
      <c r="AV18" s="1627"/>
      <c r="AW18" s="1627"/>
      <c r="AX18" s="1627"/>
      <c r="AY18" s="1627"/>
      <c r="AZ18" s="1627"/>
      <c r="BA18" s="1627"/>
      <c r="BB18" s="1627"/>
      <c r="BC18" s="1627"/>
      <c r="BD18" s="1627"/>
      <c r="BE18" s="1787"/>
    </row>
    <row r="19" spans="2:57">
      <c r="B19" s="1786"/>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7"/>
      <c r="Z19" s="1627"/>
      <c r="AA19" s="1627"/>
      <c r="AB19" s="1627"/>
      <c r="AC19" s="1627"/>
      <c r="AD19" s="1627"/>
      <c r="AE19" s="1627"/>
      <c r="AF19" s="1627"/>
      <c r="AG19" s="1627"/>
      <c r="AH19" s="1627"/>
      <c r="AI19" s="1627"/>
      <c r="AJ19" s="1627"/>
      <c r="AK19" s="1627"/>
      <c r="AL19" s="1627"/>
      <c r="AM19" s="1627"/>
      <c r="AN19" s="1627"/>
      <c r="AO19" s="1627"/>
      <c r="AP19" s="1627"/>
      <c r="AQ19" s="1627"/>
      <c r="AR19" s="1627"/>
      <c r="AS19" s="1627"/>
      <c r="AT19" s="1627"/>
      <c r="AU19" s="1627"/>
      <c r="AV19" s="1627"/>
      <c r="AW19" s="1627"/>
      <c r="AX19" s="1627"/>
      <c r="AY19" s="1627"/>
      <c r="AZ19" s="1627"/>
      <c r="BA19" s="1627"/>
      <c r="BB19" s="1627"/>
      <c r="BC19" s="1627"/>
      <c r="BD19" s="1627"/>
      <c r="BE19" s="1787"/>
    </row>
    <row r="20" spans="2:57">
      <c r="B20" s="1786"/>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7"/>
      <c r="Z20" s="1627"/>
      <c r="AA20" s="1627"/>
      <c r="AB20" s="1627"/>
      <c r="AC20" s="1627"/>
      <c r="AD20" s="1627"/>
      <c r="AE20" s="1627"/>
      <c r="AF20" s="1627"/>
      <c r="AG20" s="1627"/>
      <c r="AH20" s="1627"/>
      <c r="AI20" s="1627"/>
      <c r="AJ20" s="1627"/>
      <c r="AK20" s="1627"/>
      <c r="AL20" s="1627"/>
      <c r="AM20" s="1627"/>
      <c r="AN20" s="1627"/>
      <c r="AO20" s="1627"/>
      <c r="AP20" s="1627"/>
      <c r="AQ20" s="1627"/>
      <c r="AR20" s="1627"/>
      <c r="AS20" s="1627"/>
      <c r="AT20" s="1627"/>
      <c r="AU20" s="1627"/>
      <c r="AV20" s="1627"/>
      <c r="AW20" s="1627"/>
      <c r="AX20" s="1627"/>
      <c r="AY20" s="1627"/>
      <c r="AZ20" s="1627"/>
      <c r="BA20" s="1627"/>
      <c r="BB20" s="1627"/>
      <c r="BC20" s="1627"/>
      <c r="BD20" s="1627"/>
      <c r="BE20" s="1787"/>
    </row>
    <row r="21" spans="2:57">
      <c r="B21" s="1786"/>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7"/>
      <c r="Z21" s="1627"/>
      <c r="AA21" s="1627"/>
      <c r="AB21" s="1627"/>
      <c r="AC21" s="1627"/>
      <c r="AD21" s="1627"/>
      <c r="AE21" s="1627"/>
      <c r="AF21" s="1627"/>
      <c r="AG21" s="1627"/>
      <c r="AH21" s="1627"/>
      <c r="AI21" s="1627"/>
      <c r="AJ21" s="1627"/>
      <c r="AK21" s="1627"/>
      <c r="AL21" s="1627"/>
      <c r="AM21" s="1627"/>
      <c r="AN21" s="1627"/>
      <c r="AO21" s="1627"/>
      <c r="AP21" s="1627"/>
      <c r="AQ21" s="1627"/>
      <c r="AR21" s="1627"/>
      <c r="AS21" s="1627"/>
      <c r="AT21" s="1627"/>
      <c r="AU21" s="1627"/>
      <c r="AV21" s="1627"/>
      <c r="AW21" s="1627"/>
      <c r="AX21" s="1627"/>
      <c r="AY21" s="1627"/>
      <c r="AZ21" s="1627"/>
      <c r="BA21" s="1627"/>
      <c r="BB21" s="1627"/>
      <c r="BC21" s="1627"/>
      <c r="BD21" s="1627"/>
      <c r="BE21" s="1787"/>
    </row>
    <row r="22" spans="2:57">
      <c r="B22" s="1786"/>
      <c r="C22" s="1627"/>
      <c r="D22" s="1627"/>
      <c r="E22" s="1627"/>
      <c r="F22" s="1627"/>
      <c r="G22" s="1627"/>
      <c r="H22" s="1627"/>
      <c r="I22" s="1627"/>
      <c r="J22" s="1627"/>
      <c r="K22" s="1627"/>
      <c r="L22" s="1627"/>
      <c r="M22" s="1627"/>
      <c r="N22" s="1627"/>
      <c r="O22" s="1627"/>
      <c r="P22" s="1627"/>
      <c r="Q22" s="1627"/>
      <c r="R22" s="1627"/>
      <c r="S22" s="1627"/>
      <c r="T22" s="1627"/>
      <c r="U22" s="1627"/>
      <c r="V22" s="1627"/>
      <c r="W22" s="1627"/>
      <c r="X22" s="1627"/>
      <c r="Y22" s="1627"/>
      <c r="Z22" s="1627"/>
      <c r="AA22" s="1627"/>
      <c r="AB22" s="1627"/>
      <c r="AC22" s="1627"/>
      <c r="AD22" s="1627"/>
      <c r="AE22" s="1627"/>
      <c r="AF22" s="1627"/>
      <c r="AG22" s="1627"/>
      <c r="AH22" s="1627"/>
      <c r="AI22" s="1627"/>
      <c r="AJ22" s="1627"/>
      <c r="AK22" s="1627"/>
      <c r="AL22" s="1627"/>
      <c r="AM22" s="1627"/>
      <c r="AN22" s="1627"/>
      <c r="AO22" s="1627"/>
      <c r="AP22" s="1627"/>
      <c r="AQ22" s="1627"/>
      <c r="AR22" s="1627"/>
      <c r="AS22" s="1627"/>
      <c r="AT22" s="1627"/>
      <c r="AU22" s="1627"/>
      <c r="AV22" s="1627"/>
      <c r="AW22" s="1627"/>
      <c r="AX22" s="1627"/>
      <c r="AY22" s="1627"/>
      <c r="AZ22" s="1627"/>
      <c r="BA22" s="1627"/>
      <c r="BB22" s="1627"/>
      <c r="BC22" s="1627"/>
      <c r="BD22" s="1627"/>
      <c r="BE22" s="1787"/>
    </row>
    <row r="23" spans="2:57">
      <c r="B23" s="1786"/>
      <c r="C23" s="1627"/>
      <c r="D23" s="1627"/>
      <c r="E23" s="1627"/>
      <c r="F23" s="1627"/>
      <c r="G23" s="1627"/>
      <c r="H23" s="1627"/>
      <c r="I23" s="1627"/>
      <c r="J23" s="1627"/>
      <c r="K23" s="1627"/>
      <c r="L23" s="1627"/>
      <c r="M23" s="1627"/>
      <c r="N23" s="1627"/>
      <c r="O23" s="1627"/>
      <c r="P23" s="1627"/>
      <c r="Q23" s="1627"/>
      <c r="R23" s="1627"/>
      <c r="S23" s="1627"/>
      <c r="T23" s="1627"/>
      <c r="U23" s="1627"/>
      <c r="V23" s="1627"/>
      <c r="W23" s="1627"/>
      <c r="X23" s="1627"/>
      <c r="Y23" s="1627"/>
      <c r="Z23" s="1627"/>
      <c r="AA23" s="1627"/>
      <c r="AB23" s="1627"/>
      <c r="AC23" s="1627"/>
      <c r="AD23" s="1627"/>
      <c r="AE23" s="1627"/>
      <c r="AF23" s="1627"/>
      <c r="AG23" s="1627"/>
      <c r="AH23" s="1627"/>
      <c r="AI23" s="1627"/>
      <c r="AJ23" s="1627"/>
      <c r="AK23" s="1627"/>
      <c r="AL23" s="1627"/>
      <c r="AM23" s="1627"/>
      <c r="AN23" s="1627"/>
      <c r="AO23" s="1627"/>
      <c r="AP23" s="1627"/>
      <c r="AQ23" s="1627"/>
      <c r="AR23" s="1627"/>
      <c r="AS23" s="1627"/>
      <c r="AT23" s="1627"/>
      <c r="AU23" s="1627"/>
      <c r="AV23" s="1627"/>
      <c r="AW23" s="1627"/>
      <c r="AX23" s="1627"/>
      <c r="AY23" s="1627"/>
      <c r="AZ23" s="1627"/>
      <c r="BA23" s="1627"/>
      <c r="BB23" s="1627"/>
      <c r="BC23" s="1627"/>
      <c r="BD23" s="1627"/>
      <c r="BE23" s="1787"/>
    </row>
    <row r="24" spans="2:57">
      <c r="B24" s="1786"/>
      <c r="C24" s="1627"/>
      <c r="D24" s="1627"/>
      <c r="E24" s="1627"/>
      <c r="F24" s="1627"/>
      <c r="G24" s="1627"/>
      <c r="H24" s="1627"/>
      <c r="I24" s="1627"/>
      <c r="J24" s="1627"/>
      <c r="K24" s="1627"/>
      <c r="L24" s="1627"/>
      <c r="M24" s="1627"/>
      <c r="N24" s="1627"/>
      <c r="O24" s="1627"/>
      <c r="P24" s="1627"/>
      <c r="Q24" s="1627"/>
      <c r="R24" s="1627"/>
      <c r="S24" s="1627"/>
      <c r="T24" s="1627"/>
      <c r="U24" s="1627"/>
      <c r="V24" s="1627"/>
      <c r="W24" s="1627"/>
      <c r="X24" s="1627"/>
      <c r="Y24" s="1627"/>
      <c r="Z24" s="1627"/>
      <c r="AA24" s="1627"/>
      <c r="AB24" s="1627"/>
      <c r="AC24" s="1627"/>
      <c r="AD24" s="1627"/>
      <c r="AE24" s="1627"/>
      <c r="AF24" s="1627"/>
      <c r="AG24" s="1627"/>
      <c r="AH24" s="1627"/>
      <c r="AI24" s="1627"/>
      <c r="AJ24" s="1627"/>
      <c r="AK24" s="1627"/>
      <c r="AL24" s="1627"/>
      <c r="AM24" s="1627"/>
      <c r="AN24" s="1627"/>
      <c r="AO24" s="1627"/>
      <c r="AP24" s="1627"/>
      <c r="AQ24" s="1627"/>
      <c r="AR24" s="1627"/>
      <c r="AS24" s="1627"/>
      <c r="AT24" s="1627"/>
      <c r="AU24" s="1627"/>
      <c r="AV24" s="1627"/>
      <c r="AW24" s="1627"/>
      <c r="AX24" s="1627"/>
      <c r="AY24" s="1627"/>
      <c r="AZ24" s="1627"/>
      <c r="BA24" s="1627"/>
      <c r="BB24" s="1627"/>
      <c r="BC24" s="1627"/>
      <c r="BD24" s="1627"/>
      <c r="BE24" s="1787"/>
    </row>
    <row r="25" spans="2:57">
      <c r="B25" s="1786"/>
      <c r="C25" s="1627"/>
      <c r="D25" s="1627"/>
      <c r="E25" s="1627"/>
      <c r="F25" s="1627"/>
      <c r="G25" s="1627"/>
      <c r="H25" s="1627"/>
      <c r="I25" s="1627"/>
      <c r="J25" s="1627"/>
      <c r="K25" s="1627"/>
      <c r="L25" s="1627"/>
      <c r="M25" s="1627"/>
      <c r="N25" s="1627"/>
      <c r="O25" s="1627"/>
      <c r="P25" s="1627"/>
      <c r="Q25" s="1627"/>
      <c r="R25" s="1627"/>
      <c r="S25" s="1627"/>
      <c r="T25" s="1627"/>
      <c r="U25" s="1627"/>
      <c r="V25" s="1627"/>
      <c r="W25" s="1627"/>
      <c r="X25" s="1627"/>
      <c r="Y25" s="1627"/>
      <c r="Z25" s="1627"/>
      <c r="AA25" s="1627"/>
      <c r="AB25" s="1627"/>
      <c r="AC25" s="1627"/>
      <c r="AD25" s="1627"/>
      <c r="AE25" s="1627"/>
      <c r="AF25" s="1627"/>
      <c r="AG25" s="1627"/>
      <c r="AH25" s="1627"/>
      <c r="AI25" s="1627"/>
      <c r="AJ25" s="1627"/>
      <c r="AK25" s="1627"/>
      <c r="AL25" s="1627"/>
      <c r="AM25" s="1627"/>
      <c r="AN25" s="1627"/>
      <c r="AO25" s="1627"/>
      <c r="AP25" s="1627"/>
      <c r="AQ25" s="1627"/>
      <c r="AR25" s="1627"/>
      <c r="AS25" s="1627"/>
      <c r="AT25" s="1627"/>
      <c r="AU25" s="1627"/>
      <c r="AV25" s="1627"/>
      <c r="AW25" s="1627"/>
      <c r="AX25" s="1627"/>
      <c r="AY25" s="1627"/>
      <c r="AZ25" s="1627"/>
      <c r="BA25" s="1627"/>
      <c r="BB25" s="1627"/>
      <c r="BC25" s="1627"/>
      <c r="BD25" s="1627"/>
      <c r="BE25" s="1787"/>
    </row>
    <row r="26" spans="2:57">
      <c r="B26" s="1786"/>
      <c r="C26" s="1627"/>
      <c r="D26" s="1627"/>
      <c r="E26" s="1627"/>
      <c r="F26" s="1627"/>
      <c r="G26" s="1627"/>
      <c r="H26" s="1627"/>
      <c r="I26" s="1627"/>
      <c r="J26" s="1627"/>
      <c r="K26" s="1627"/>
      <c r="L26" s="1627"/>
      <c r="M26" s="1627"/>
      <c r="N26" s="1627"/>
      <c r="O26" s="1627"/>
      <c r="P26" s="1627"/>
      <c r="Q26" s="1627"/>
      <c r="R26" s="1627"/>
      <c r="S26" s="1627"/>
      <c r="T26" s="1627"/>
      <c r="U26" s="1627"/>
      <c r="V26" s="1627"/>
      <c r="W26" s="1627"/>
      <c r="X26" s="1627"/>
      <c r="Y26" s="1627"/>
      <c r="Z26" s="1627"/>
      <c r="AA26" s="1627"/>
      <c r="AB26" s="1627"/>
      <c r="AC26" s="1627"/>
      <c r="AD26" s="1627"/>
      <c r="AE26" s="1627"/>
      <c r="AF26" s="1627"/>
      <c r="AG26" s="1627"/>
      <c r="AH26" s="1627"/>
      <c r="AI26" s="1627"/>
      <c r="AJ26" s="1627"/>
      <c r="AK26" s="1627"/>
      <c r="AL26" s="1627"/>
      <c r="AM26" s="1627"/>
      <c r="AN26" s="1627"/>
      <c r="AO26" s="1627"/>
      <c r="AP26" s="1627"/>
      <c r="AQ26" s="1627"/>
      <c r="AR26" s="1627"/>
      <c r="AS26" s="1627"/>
      <c r="AT26" s="1627"/>
      <c r="AU26" s="1627"/>
      <c r="AV26" s="1627"/>
      <c r="AW26" s="1627"/>
      <c r="AX26" s="1627"/>
      <c r="AY26" s="1627"/>
      <c r="AZ26" s="1627"/>
      <c r="BA26" s="1627"/>
      <c r="BB26" s="1627"/>
      <c r="BC26" s="1627"/>
      <c r="BD26" s="1627"/>
      <c r="BE26" s="1787"/>
    </row>
    <row r="27" spans="2:57">
      <c r="B27" s="1786"/>
      <c r="C27" s="1627"/>
      <c r="D27" s="1627"/>
      <c r="E27" s="1627"/>
      <c r="F27" s="1627"/>
      <c r="G27" s="1627"/>
      <c r="H27" s="1627"/>
      <c r="I27" s="1627"/>
      <c r="J27" s="1627"/>
      <c r="K27" s="1627"/>
      <c r="L27" s="1627"/>
      <c r="M27" s="1627"/>
      <c r="N27" s="1627"/>
      <c r="O27" s="1627"/>
      <c r="P27" s="1627"/>
      <c r="Q27" s="1627"/>
      <c r="R27" s="1627"/>
      <c r="S27" s="1627"/>
      <c r="T27" s="1627"/>
      <c r="U27" s="1627"/>
      <c r="V27" s="1627"/>
      <c r="W27" s="1627"/>
      <c r="X27" s="1627"/>
      <c r="Y27" s="1627"/>
      <c r="Z27" s="1627"/>
      <c r="AA27" s="1627"/>
      <c r="AB27" s="1627"/>
      <c r="AC27" s="1627"/>
      <c r="AD27" s="1627"/>
      <c r="AE27" s="1627"/>
      <c r="AF27" s="1627"/>
      <c r="AG27" s="1627"/>
      <c r="AH27" s="1627"/>
      <c r="AI27" s="1627"/>
      <c r="AJ27" s="1627"/>
      <c r="AK27" s="1627"/>
      <c r="AL27" s="1627"/>
      <c r="AM27" s="1627"/>
      <c r="AN27" s="1627"/>
      <c r="AO27" s="1627"/>
      <c r="AP27" s="1627"/>
      <c r="AQ27" s="1627"/>
      <c r="AR27" s="1627"/>
      <c r="AS27" s="1627"/>
      <c r="AT27" s="1627"/>
      <c r="AU27" s="1627"/>
      <c r="AV27" s="1627"/>
      <c r="AW27" s="1627"/>
      <c r="AX27" s="1627"/>
      <c r="AY27" s="1627"/>
      <c r="AZ27" s="1627"/>
      <c r="BA27" s="1627"/>
      <c r="BB27" s="1627"/>
      <c r="BC27" s="1627"/>
      <c r="BD27" s="1627"/>
      <c r="BE27" s="1787"/>
    </row>
    <row r="28" spans="2:57">
      <c r="B28" s="1786"/>
      <c r="C28" s="1627"/>
      <c r="D28" s="1627"/>
      <c r="E28" s="1627"/>
      <c r="F28" s="1627"/>
      <c r="G28" s="1627"/>
      <c r="H28" s="1627"/>
      <c r="I28" s="1627"/>
      <c r="J28" s="1627"/>
      <c r="K28" s="1627"/>
      <c r="L28" s="1627"/>
      <c r="M28" s="1627"/>
      <c r="N28" s="1627"/>
      <c r="O28" s="1627"/>
      <c r="P28" s="1627"/>
      <c r="Q28" s="1627"/>
      <c r="R28" s="1627"/>
      <c r="S28" s="1627"/>
      <c r="T28" s="1627"/>
      <c r="U28" s="1627"/>
      <c r="V28" s="1627"/>
      <c r="W28" s="1627"/>
      <c r="X28" s="1627"/>
      <c r="Y28" s="1627"/>
      <c r="Z28" s="1627"/>
      <c r="AA28" s="1627"/>
      <c r="AB28" s="1627"/>
      <c r="AC28" s="1627"/>
      <c r="AD28" s="1627"/>
      <c r="AE28" s="1627"/>
      <c r="AF28" s="1627"/>
      <c r="AG28" s="1627"/>
      <c r="AH28" s="1627"/>
      <c r="AI28" s="1627"/>
      <c r="AJ28" s="1627"/>
      <c r="AK28" s="1627"/>
      <c r="AL28" s="1627"/>
      <c r="AM28" s="1627"/>
      <c r="AN28" s="1627"/>
      <c r="AO28" s="1627"/>
      <c r="AP28" s="1627"/>
      <c r="AQ28" s="1627"/>
      <c r="AR28" s="1627"/>
      <c r="AS28" s="1627"/>
      <c r="AT28" s="1627"/>
      <c r="AU28" s="1627"/>
      <c r="AV28" s="1627"/>
      <c r="AW28" s="1627"/>
      <c r="AX28" s="1627"/>
      <c r="AY28" s="1627"/>
      <c r="AZ28" s="1627"/>
      <c r="BA28" s="1627"/>
      <c r="BB28" s="1627"/>
      <c r="BC28" s="1627"/>
      <c r="BD28" s="1627"/>
      <c r="BE28" s="1787"/>
    </row>
    <row r="29" spans="2:57">
      <c r="B29" s="1786"/>
      <c r="C29" s="1627"/>
      <c r="D29" s="1627"/>
      <c r="E29" s="1627"/>
      <c r="F29" s="1627"/>
      <c r="G29" s="1627"/>
      <c r="H29" s="1627"/>
      <c r="I29" s="1627"/>
      <c r="J29" s="1627"/>
      <c r="K29" s="1627"/>
      <c r="L29" s="1627"/>
      <c r="M29" s="1627"/>
      <c r="N29" s="1627"/>
      <c r="O29" s="1627"/>
      <c r="P29" s="1627"/>
      <c r="Q29" s="1627"/>
      <c r="R29" s="1627"/>
      <c r="S29" s="1627"/>
      <c r="T29" s="1627"/>
      <c r="U29" s="1627"/>
      <c r="V29" s="1627"/>
      <c r="W29" s="1627"/>
      <c r="X29" s="1627"/>
      <c r="Y29" s="1627"/>
      <c r="Z29" s="1627"/>
      <c r="AA29" s="1627"/>
      <c r="AB29" s="1627"/>
      <c r="AC29" s="1627"/>
      <c r="AD29" s="1627"/>
      <c r="AE29" s="1627"/>
      <c r="AF29" s="1627"/>
      <c r="AG29" s="1627"/>
      <c r="AH29" s="1627"/>
      <c r="AI29" s="1627"/>
      <c r="AJ29" s="1627"/>
      <c r="AK29" s="1627"/>
      <c r="AL29" s="1627"/>
      <c r="AM29" s="1627"/>
      <c r="AN29" s="1627"/>
      <c r="AO29" s="1627"/>
      <c r="AP29" s="1627"/>
      <c r="AQ29" s="1627"/>
      <c r="AR29" s="1627"/>
      <c r="AS29" s="1627"/>
      <c r="AT29" s="1627"/>
      <c r="AU29" s="1627"/>
      <c r="AV29" s="1627"/>
      <c r="AW29" s="1627"/>
      <c r="AX29" s="1627"/>
      <c r="AY29" s="1627"/>
      <c r="AZ29" s="1627"/>
      <c r="BA29" s="1627"/>
      <c r="BB29" s="1627"/>
      <c r="BC29" s="1627"/>
      <c r="BD29" s="1627"/>
      <c r="BE29" s="1787"/>
    </row>
    <row r="30" spans="2:57">
      <c r="B30" s="1786"/>
      <c r="C30" s="1627"/>
      <c r="D30" s="1627"/>
      <c r="E30" s="1627"/>
      <c r="F30" s="1627"/>
      <c r="G30" s="1627"/>
      <c r="H30" s="1627"/>
      <c r="I30" s="1627"/>
      <c r="J30" s="1627"/>
      <c r="K30" s="1627"/>
      <c r="L30" s="1627"/>
      <c r="M30" s="1627"/>
      <c r="N30" s="1627"/>
      <c r="O30" s="1627"/>
      <c r="P30" s="1627"/>
      <c r="Q30" s="1627"/>
      <c r="R30" s="1627"/>
      <c r="S30" s="1627"/>
      <c r="T30" s="1627"/>
      <c r="U30" s="1627"/>
      <c r="V30" s="1627"/>
      <c r="W30" s="1627"/>
      <c r="X30" s="1627"/>
      <c r="Y30" s="1627"/>
      <c r="Z30" s="1627"/>
      <c r="AA30" s="1627"/>
      <c r="AB30" s="1627"/>
      <c r="AC30" s="1627"/>
      <c r="AD30" s="1627"/>
      <c r="AE30" s="1627"/>
      <c r="AF30" s="1627"/>
      <c r="AG30" s="1627"/>
      <c r="AH30" s="1627"/>
      <c r="AI30" s="1627"/>
      <c r="AJ30" s="1627"/>
      <c r="AK30" s="1627"/>
      <c r="AL30" s="1627"/>
      <c r="AM30" s="1627"/>
      <c r="AN30" s="1627"/>
      <c r="AO30" s="1627"/>
      <c r="AP30" s="1627"/>
      <c r="AQ30" s="1627"/>
      <c r="AR30" s="1627"/>
      <c r="AS30" s="1627"/>
      <c r="AT30" s="1627"/>
      <c r="AU30" s="1627"/>
      <c r="AV30" s="1627"/>
      <c r="AW30" s="1627"/>
      <c r="AX30" s="1627"/>
      <c r="AY30" s="1627"/>
      <c r="AZ30" s="1627"/>
      <c r="BA30" s="1627"/>
      <c r="BB30" s="1627"/>
      <c r="BC30" s="1627"/>
      <c r="BD30" s="1627"/>
      <c r="BE30" s="1787"/>
    </row>
    <row r="31" spans="2:57">
      <c r="B31" s="1786"/>
      <c r="C31" s="1627"/>
      <c r="D31" s="1627"/>
      <c r="E31" s="1627"/>
      <c r="F31" s="1627"/>
      <c r="G31" s="1627"/>
      <c r="H31" s="1627"/>
      <c r="I31" s="1627"/>
      <c r="J31" s="1627"/>
      <c r="K31" s="1627"/>
      <c r="L31" s="1627"/>
      <c r="M31" s="1627"/>
      <c r="N31" s="1627"/>
      <c r="O31" s="1627"/>
      <c r="P31" s="1627"/>
      <c r="Q31" s="1627"/>
      <c r="R31" s="1627"/>
      <c r="S31" s="1627"/>
      <c r="T31" s="1627"/>
      <c r="U31" s="1627"/>
      <c r="V31" s="1627"/>
      <c r="W31" s="1627"/>
      <c r="X31" s="1627"/>
      <c r="Y31" s="1627"/>
      <c r="Z31" s="1627"/>
      <c r="AA31" s="1627"/>
      <c r="AB31" s="1627"/>
      <c r="AC31" s="1627"/>
      <c r="AD31" s="1627"/>
      <c r="AE31" s="1627"/>
      <c r="AF31" s="1627"/>
      <c r="AG31" s="1627"/>
      <c r="AH31" s="1627"/>
      <c r="AI31" s="1627"/>
      <c r="AJ31" s="1627"/>
      <c r="AK31" s="1627"/>
      <c r="AL31" s="1627"/>
      <c r="AM31" s="1627"/>
      <c r="AN31" s="1627"/>
      <c r="AO31" s="1627"/>
      <c r="AP31" s="1627"/>
      <c r="AQ31" s="1627"/>
      <c r="AR31" s="1627"/>
      <c r="AS31" s="1627"/>
      <c r="AT31" s="1627"/>
      <c r="AU31" s="1627"/>
      <c r="AV31" s="1627"/>
      <c r="AW31" s="1627"/>
      <c r="AX31" s="1627"/>
      <c r="AY31" s="1627"/>
      <c r="AZ31" s="1627"/>
      <c r="BA31" s="1627"/>
      <c r="BB31" s="1627"/>
      <c r="BC31" s="1627"/>
      <c r="BD31" s="1627"/>
      <c r="BE31" s="1787"/>
    </row>
    <row r="32" spans="2:57">
      <c r="B32" s="1786"/>
      <c r="C32" s="1627"/>
      <c r="D32" s="1627"/>
      <c r="E32" s="1627"/>
      <c r="F32" s="1627"/>
      <c r="G32" s="1627"/>
      <c r="H32" s="1627"/>
      <c r="I32" s="1627"/>
      <c r="J32" s="1627"/>
      <c r="K32" s="1627"/>
      <c r="L32" s="1627"/>
      <c r="M32" s="1627"/>
      <c r="N32" s="1627"/>
      <c r="O32" s="1627"/>
      <c r="P32" s="1627"/>
      <c r="Q32" s="1627"/>
      <c r="R32" s="1627"/>
      <c r="S32" s="1627"/>
      <c r="T32" s="1627"/>
      <c r="U32" s="1627"/>
      <c r="V32" s="1627"/>
      <c r="W32" s="1627"/>
      <c r="X32" s="1627"/>
      <c r="Y32" s="1627"/>
      <c r="Z32" s="1627"/>
      <c r="AA32" s="1627"/>
      <c r="AB32" s="1627"/>
      <c r="AC32" s="1627"/>
      <c r="AD32" s="1627"/>
      <c r="AE32" s="1627"/>
      <c r="AF32" s="1627"/>
      <c r="AG32" s="1627"/>
      <c r="AH32" s="1627"/>
      <c r="AI32" s="1627"/>
      <c r="AJ32" s="1627"/>
      <c r="AK32" s="1627"/>
      <c r="AL32" s="1627"/>
      <c r="AM32" s="1627"/>
      <c r="AN32" s="1627"/>
      <c r="AO32" s="1627"/>
      <c r="AP32" s="1627"/>
      <c r="AQ32" s="1627"/>
      <c r="AR32" s="1627"/>
      <c r="AS32" s="1627"/>
      <c r="AT32" s="1627"/>
      <c r="AU32" s="1627"/>
      <c r="AV32" s="1627"/>
      <c r="AW32" s="1627"/>
      <c r="AX32" s="1627"/>
      <c r="AY32" s="1627"/>
      <c r="AZ32" s="1627"/>
      <c r="BA32" s="1627"/>
      <c r="BB32" s="1627"/>
      <c r="BC32" s="1627"/>
      <c r="BD32" s="1627"/>
      <c r="BE32" s="1787"/>
    </row>
    <row r="33" spans="2:57">
      <c r="B33" s="1786"/>
      <c r="C33" s="1627"/>
      <c r="D33" s="1627"/>
      <c r="E33" s="1627"/>
      <c r="F33" s="1627"/>
      <c r="G33" s="1627"/>
      <c r="H33" s="1627"/>
      <c r="I33" s="1627"/>
      <c r="J33" s="1627"/>
      <c r="K33" s="1627"/>
      <c r="L33" s="1627"/>
      <c r="M33" s="1627"/>
      <c r="N33" s="1627"/>
      <c r="O33" s="1627"/>
      <c r="P33" s="1627"/>
      <c r="Q33" s="1627"/>
      <c r="R33" s="1627"/>
      <c r="S33" s="1627"/>
      <c r="T33" s="1627"/>
      <c r="U33" s="1627"/>
      <c r="V33" s="1627"/>
      <c r="W33" s="1627"/>
      <c r="X33" s="1627"/>
      <c r="Y33" s="1627"/>
      <c r="Z33" s="1627"/>
      <c r="AA33" s="1627"/>
      <c r="AB33" s="1627"/>
      <c r="AC33" s="1627"/>
      <c r="AD33" s="1627"/>
      <c r="AE33" s="1627"/>
      <c r="AF33" s="1627"/>
      <c r="AG33" s="1627"/>
      <c r="AH33" s="1627"/>
      <c r="AI33" s="1627"/>
      <c r="AJ33" s="1627"/>
      <c r="AK33" s="1627"/>
      <c r="AL33" s="1627"/>
      <c r="AM33" s="1627"/>
      <c r="AN33" s="1627"/>
      <c r="AO33" s="1627"/>
      <c r="AP33" s="1627"/>
      <c r="AQ33" s="1627"/>
      <c r="AR33" s="1627"/>
      <c r="AS33" s="1627"/>
      <c r="AT33" s="1627"/>
      <c r="AU33" s="1627"/>
      <c r="AV33" s="1627"/>
      <c r="AW33" s="1627"/>
      <c r="AX33" s="1627"/>
      <c r="AY33" s="1627"/>
      <c r="AZ33" s="1627"/>
      <c r="BA33" s="1627"/>
      <c r="BB33" s="1627"/>
      <c r="BC33" s="1627"/>
      <c r="BD33" s="1627"/>
      <c r="BE33" s="1787"/>
    </row>
    <row r="34" spans="2:57">
      <c r="B34" s="1786"/>
      <c r="C34" s="1627"/>
      <c r="D34" s="1627"/>
      <c r="E34" s="1627"/>
      <c r="F34" s="1627"/>
      <c r="G34" s="1627"/>
      <c r="H34" s="1627"/>
      <c r="I34" s="1627"/>
      <c r="J34" s="1627"/>
      <c r="K34" s="1627"/>
      <c r="L34" s="1627"/>
      <c r="M34" s="1627"/>
      <c r="N34" s="1627"/>
      <c r="O34" s="1627"/>
      <c r="P34" s="1627"/>
      <c r="Q34" s="1627"/>
      <c r="R34" s="1627"/>
      <c r="S34" s="1627"/>
      <c r="T34" s="1627"/>
      <c r="U34" s="1627"/>
      <c r="V34" s="1627"/>
      <c r="W34" s="1627"/>
      <c r="X34" s="1627"/>
      <c r="Y34" s="1627"/>
      <c r="Z34" s="1627"/>
      <c r="AA34" s="1627"/>
      <c r="AB34" s="1627"/>
      <c r="AC34" s="1627"/>
      <c r="AD34" s="1627"/>
      <c r="AE34" s="1627"/>
      <c r="AF34" s="1627"/>
      <c r="AG34" s="1627"/>
      <c r="AH34" s="1627"/>
      <c r="AI34" s="1627"/>
      <c r="AJ34" s="1627"/>
      <c r="AK34" s="1627"/>
      <c r="AL34" s="1627"/>
      <c r="AM34" s="1627"/>
      <c r="AN34" s="1627"/>
      <c r="AO34" s="1627"/>
      <c r="AP34" s="1627"/>
      <c r="AQ34" s="1627"/>
      <c r="AR34" s="1627"/>
      <c r="AS34" s="1627"/>
      <c r="AT34" s="1627"/>
      <c r="AU34" s="1627"/>
      <c r="AV34" s="1627"/>
      <c r="AW34" s="1627"/>
      <c r="AX34" s="1627"/>
      <c r="AY34" s="1627"/>
      <c r="AZ34" s="1627"/>
      <c r="BA34" s="1627"/>
      <c r="BB34" s="1627"/>
      <c r="BC34" s="1627"/>
      <c r="BD34" s="1627"/>
      <c r="BE34" s="1787"/>
    </row>
    <row r="35" spans="2:57">
      <c r="B35" s="1786"/>
      <c r="C35" s="1627"/>
      <c r="D35" s="1627"/>
      <c r="E35" s="1627"/>
      <c r="F35" s="1627"/>
      <c r="G35" s="1627"/>
      <c r="H35" s="1627"/>
      <c r="I35" s="1627"/>
      <c r="J35" s="1627"/>
      <c r="K35" s="1627"/>
      <c r="L35" s="1627"/>
      <c r="M35" s="1627"/>
      <c r="N35" s="1627"/>
      <c r="O35" s="1627"/>
      <c r="P35" s="1627"/>
      <c r="Q35" s="1627"/>
      <c r="R35" s="1627"/>
      <c r="S35" s="1627"/>
      <c r="T35" s="1627"/>
      <c r="U35" s="1627"/>
      <c r="V35" s="1627"/>
      <c r="W35" s="1627"/>
      <c r="X35" s="1627"/>
      <c r="Y35" s="1627"/>
      <c r="Z35" s="1627"/>
      <c r="AA35" s="1627"/>
      <c r="AB35" s="1627"/>
      <c r="AC35" s="1627"/>
      <c r="AD35" s="1627"/>
      <c r="AE35" s="1627"/>
      <c r="AF35" s="1627"/>
      <c r="AG35" s="1627"/>
      <c r="AH35" s="1627"/>
      <c r="AI35" s="1627"/>
      <c r="AJ35" s="1627"/>
      <c r="AK35" s="1627"/>
      <c r="AL35" s="1627"/>
      <c r="AM35" s="1627"/>
      <c r="AN35" s="1627"/>
      <c r="AO35" s="1627"/>
      <c r="AP35" s="1627"/>
      <c r="AQ35" s="1627"/>
      <c r="AR35" s="1627"/>
      <c r="AS35" s="1627"/>
      <c r="AT35" s="1627"/>
      <c r="AU35" s="1627"/>
      <c r="AV35" s="1627"/>
      <c r="AW35" s="1627"/>
      <c r="AX35" s="1627"/>
      <c r="AY35" s="1627"/>
      <c r="AZ35" s="1627"/>
      <c r="BA35" s="1627"/>
      <c r="BB35" s="1627"/>
      <c r="BC35" s="1627"/>
      <c r="BD35" s="1627"/>
      <c r="BE35" s="1787"/>
    </row>
    <row r="36" spans="2:57">
      <c r="B36" s="1786"/>
      <c r="C36" s="1627"/>
      <c r="D36" s="1627"/>
      <c r="E36" s="1627"/>
      <c r="F36" s="1627"/>
      <c r="G36" s="1627"/>
      <c r="H36" s="1627"/>
      <c r="I36" s="1627"/>
      <c r="J36" s="1627"/>
      <c r="K36" s="1627"/>
      <c r="L36" s="1627"/>
      <c r="M36" s="1627"/>
      <c r="N36" s="1627"/>
      <c r="O36" s="1627"/>
      <c r="P36" s="1627"/>
      <c r="Q36" s="1627"/>
      <c r="R36" s="1627"/>
      <c r="S36" s="1627"/>
      <c r="T36" s="1627"/>
      <c r="U36" s="1627"/>
      <c r="V36" s="1627"/>
      <c r="W36" s="1627"/>
      <c r="X36" s="1627"/>
      <c r="Y36" s="1627"/>
      <c r="Z36" s="1627"/>
      <c r="AA36" s="1627"/>
      <c r="AB36" s="1627"/>
      <c r="AC36" s="1627"/>
      <c r="AD36" s="1627"/>
      <c r="AE36" s="1627"/>
      <c r="AF36" s="1627"/>
      <c r="AG36" s="1627"/>
      <c r="AH36" s="1627"/>
      <c r="AI36" s="1627"/>
      <c r="AJ36" s="1627"/>
      <c r="AK36" s="1627"/>
      <c r="AL36" s="1627"/>
      <c r="AM36" s="1627"/>
      <c r="AN36" s="1627"/>
      <c r="AO36" s="1627"/>
      <c r="AP36" s="1627"/>
      <c r="AQ36" s="1627"/>
      <c r="AR36" s="1627"/>
      <c r="AS36" s="1627"/>
      <c r="AT36" s="1627"/>
      <c r="AU36" s="1627"/>
      <c r="AV36" s="1627"/>
      <c r="AW36" s="1627"/>
      <c r="AX36" s="1627"/>
      <c r="AY36" s="1627"/>
      <c r="AZ36" s="1627"/>
      <c r="BA36" s="1627"/>
      <c r="BB36" s="1627"/>
      <c r="BC36" s="1627"/>
      <c r="BD36" s="1627"/>
      <c r="BE36" s="1787"/>
    </row>
    <row r="37" spans="2:57">
      <c r="B37" s="1786"/>
      <c r="C37" s="1627"/>
      <c r="D37" s="1627"/>
      <c r="E37" s="1627"/>
      <c r="F37" s="1627"/>
      <c r="G37" s="1627"/>
      <c r="H37" s="1627"/>
      <c r="I37" s="1627"/>
      <c r="J37" s="1627"/>
      <c r="K37" s="1627"/>
      <c r="L37" s="1627"/>
      <c r="M37" s="1627"/>
      <c r="N37" s="1627"/>
      <c r="O37" s="1627"/>
      <c r="P37" s="1627"/>
      <c r="Q37" s="1627"/>
      <c r="R37" s="1627"/>
      <c r="S37" s="1627"/>
      <c r="T37" s="1627"/>
      <c r="U37" s="1627"/>
      <c r="V37" s="1627"/>
      <c r="W37" s="1627"/>
      <c r="X37" s="1627"/>
      <c r="Y37" s="1627"/>
      <c r="Z37" s="1627"/>
      <c r="AA37" s="1627"/>
      <c r="AB37" s="1627"/>
      <c r="AC37" s="1627"/>
      <c r="AD37" s="1627"/>
      <c r="AE37" s="1627"/>
      <c r="AF37" s="1627"/>
      <c r="AG37" s="1627"/>
      <c r="AH37" s="1627"/>
      <c r="AI37" s="1627"/>
      <c r="AJ37" s="1627"/>
      <c r="AK37" s="1627"/>
      <c r="AL37" s="1627"/>
      <c r="AM37" s="1627"/>
      <c r="AN37" s="1627"/>
      <c r="AO37" s="1627"/>
      <c r="AP37" s="1627"/>
      <c r="AQ37" s="1627"/>
      <c r="AR37" s="1627"/>
      <c r="AS37" s="1627"/>
      <c r="AT37" s="1627"/>
      <c r="AU37" s="1627"/>
      <c r="AV37" s="1627"/>
      <c r="AW37" s="1627"/>
      <c r="AX37" s="1627"/>
      <c r="AY37" s="1627"/>
      <c r="AZ37" s="1627"/>
      <c r="BA37" s="1627"/>
      <c r="BB37" s="1627"/>
      <c r="BC37" s="1627"/>
      <c r="BD37" s="1627"/>
      <c r="BE37" s="1787"/>
    </row>
    <row r="38" spans="2:57">
      <c r="B38" s="1786"/>
      <c r="C38" s="1627"/>
      <c r="D38" s="1627"/>
      <c r="E38" s="1627"/>
      <c r="F38" s="1627"/>
      <c r="G38" s="1627"/>
      <c r="H38" s="1627"/>
      <c r="I38" s="1627"/>
      <c r="J38" s="1627"/>
      <c r="K38" s="1627"/>
      <c r="L38" s="1627"/>
      <c r="M38" s="1627"/>
      <c r="N38" s="1627"/>
      <c r="O38" s="1627"/>
      <c r="P38" s="1627"/>
      <c r="Q38" s="1627"/>
      <c r="R38" s="1627"/>
      <c r="S38" s="1627"/>
      <c r="T38" s="1627"/>
      <c r="U38" s="1627"/>
      <c r="V38" s="1627"/>
      <c r="W38" s="1627"/>
      <c r="X38" s="1627"/>
      <c r="Y38" s="1627"/>
      <c r="Z38" s="1627"/>
      <c r="AA38" s="1627"/>
      <c r="AB38" s="1627"/>
      <c r="AC38" s="1627"/>
      <c r="AD38" s="1627"/>
      <c r="AE38" s="1627"/>
      <c r="AF38" s="1627"/>
      <c r="AG38" s="1627"/>
      <c r="AH38" s="1627"/>
      <c r="AI38" s="1627"/>
      <c r="AJ38" s="1627"/>
      <c r="AK38" s="1627"/>
      <c r="AL38" s="1627"/>
      <c r="AM38" s="1627"/>
      <c r="AN38" s="1627"/>
      <c r="AO38" s="1627"/>
      <c r="AP38" s="1627"/>
      <c r="AQ38" s="1627"/>
      <c r="AR38" s="1627"/>
      <c r="AS38" s="1627"/>
      <c r="AT38" s="1627"/>
      <c r="AU38" s="1627"/>
      <c r="AV38" s="1627"/>
      <c r="AW38" s="1627"/>
      <c r="AX38" s="1627"/>
      <c r="AY38" s="1627"/>
      <c r="AZ38" s="1627"/>
      <c r="BA38" s="1627"/>
      <c r="BB38" s="1627"/>
      <c r="BC38" s="1627"/>
      <c r="BD38" s="1627"/>
      <c r="BE38" s="1787"/>
    </row>
    <row r="39" spans="2:57">
      <c r="B39" s="1786"/>
      <c r="C39" s="1627"/>
      <c r="D39" s="1627"/>
      <c r="E39" s="1627"/>
      <c r="F39" s="1627"/>
      <c r="G39" s="1627"/>
      <c r="H39" s="1627"/>
      <c r="I39" s="1627"/>
      <c r="J39" s="1627"/>
      <c r="K39" s="1627"/>
      <c r="L39" s="1627"/>
      <c r="M39" s="1627"/>
      <c r="N39" s="1627"/>
      <c r="O39" s="1627"/>
      <c r="P39" s="1627"/>
      <c r="Q39" s="1627"/>
      <c r="R39" s="1627"/>
      <c r="S39" s="1627"/>
      <c r="T39" s="1627"/>
      <c r="U39" s="1627"/>
      <c r="V39" s="1627"/>
      <c r="W39" s="1627"/>
      <c r="X39" s="1627"/>
      <c r="Y39" s="1627"/>
      <c r="Z39" s="1627"/>
      <c r="AA39" s="1627"/>
      <c r="AB39" s="1627"/>
      <c r="AC39" s="1627"/>
      <c r="AD39" s="1627"/>
      <c r="AE39" s="1627"/>
      <c r="AF39" s="1627"/>
      <c r="AG39" s="1627"/>
      <c r="AH39" s="1627"/>
      <c r="AI39" s="1627"/>
      <c r="AJ39" s="1627"/>
      <c r="AK39" s="1627"/>
      <c r="AL39" s="1627"/>
      <c r="AM39" s="1627"/>
      <c r="AN39" s="1627"/>
      <c r="AO39" s="1627"/>
      <c r="AP39" s="1627"/>
      <c r="AQ39" s="1627"/>
      <c r="AR39" s="1627"/>
      <c r="AS39" s="1627"/>
      <c r="AT39" s="1627"/>
      <c r="AU39" s="1627"/>
      <c r="AV39" s="1627"/>
      <c r="AW39" s="1627"/>
      <c r="AX39" s="1627"/>
      <c r="AY39" s="1627"/>
      <c r="AZ39" s="1627"/>
      <c r="BA39" s="1627"/>
      <c r="BB39" s="1627"/>
      <c r="BC39" s="1627"/>
      <c r="BD39" s="1627"/>
      <c r="BE39" s="1787"/>
    </row>
    <row r="40" spans="2:57">
      <c r="B40" s="1786"/>
      <c r="C40" s="1627"/>
      <c r="D40" s="1627"/>
      <c r="E40" s="1627"/>
      <c r="F40" s="1627"/>
      <c r="G40" s="1627"/>
      <c r="H40" s="1627"/>
      <c r="I40" s="1627"/>
      <c r="J40" s="1627"/>
      <c r="K40" s="1627"/>
      <c r="L40" s="1627"/>
      <c r="M40" s="1627"/>
      <c r="N40" s="1627"/>
      <c r="O40" s="1627"/>
      <c r="P40" s="1627"/>
      <c r="Q40" s="1627"/>
      <c r="R40" s="1627"/>
      <c r="S40" s="1627"/>
      <c r="T40" s="1627"/>
      <c r="U40" s="1627"/>
      <c r="V40" s="1627"/>
      <c r="W40" s="1627"/>
      <c r="X40" s="1627"/>
      <c r="Y40" s="1627"/>
      <c r="Z40" s="1627"/>
      <c r="AA40" s="1627"/>
      <c r="AB40" s="1627"/>
      <c r="AC40" s="1627"/>
      <c r="AD40" s="1627"/>
      <c r="AE40" s="1627"/>
      <c r="AF40" s="1627"/>
      <c r="AG40" s="1627"/>
      <c r="AH40" s="1627"/>
      <c r="AI40" s="1627"/>
      <c r="AJ40" s="1627"/>
      <c r="AK40" s="1627"/>
      <c r="AL40" s="1627"/>
      <c r="AM40" s="1627"/>
      <c r="AN40" s="1627"/>
      <c r="AO40" s="1627"/>
      <c r="AP40" s="1627"/>
      <c r="AQ40" s="1627"/>
      <c r="AR40" s="1627"/>
      <c r="AS40" s="1627"/>
      <c r="AT40" s="1627"/>
      <c r="AU40" s="1627"/>
      <c r="AV40" s="1627"/>
      <c r="AW40" s="1627"/>
      <c r="AX40" s="1627"/>
      <c r="AY40" s="1627"/>
      <c r="AZ40" s="1627"/>
      <c r="BA40" s="1627"/>
      <c r="BB40" s="1627"/>
      <c r="BC40" s="1627"/>
      <c r="BD40" s="1627"/>
      <c r="BE40" s="1787"/>
    </row>
    <row r="41" spans="2:57">
      <c r="B41" s="1786"/>
      <c r="C41" s="1627"/>
      <c r="D41" s="1627"/>
      <c r="E41" s="1627"/>
      <c r="F41" s="1627"/>
      <c r="G41" s="1627"/>
      <c r="H41" s="1627"/>
      <c r="I41" s="1627"/>
      <c r="J41" s="1627"/>
      <c r="K41" s="1627"/>
      <c r="L41" s="1627"/>
      <c r="M41" s="1627"/>
      <c r="N41" s="1627"/>
      <c r="O41" s="1627"/>
      <c r="P41" s="1627"/>
      <c r="Q41" s="1627"/>
      <c r="R41" s="1627"/>
      <c r="S41" s="1627"/>
      <c r="T41" s="1627"/>
      <c r="U41" s="1627"/>
      <c r="V41" s="1627"/>
      <c r="W41" s="1627"/>
      <c r="X41" s="1627"/>
      <c r="Y41" s="1627"/>
      <c r="Z41" s="1627"/>
      <c r="AA41" s="1627"/>
      <c r="AB41" s="1627"/>
      <c r="AC41" s="1627"/>
      <c r="AD41" s="1627"/>
      <c r="AE41" s="1627"/>
      <c r="AF41" s="1627"/>
      <c r="AG41" s="1627"/>
      <c r="AH41" s="1627"/>
      <c r="AI41" s="1627"/>
      <c r="AJ41" s="1627"/>
      <c r="AK41" s="1627"/>
      <c r="AL41" s="1627"/>
      <c r="AM41" s="1627"/>
      <c r="AN41" s="1627"/>
      <c r="AO41" s="1627"/>
      <c r="AP41" s="1627"/>
      <c r="AQ41" s="1627"/>
      <c r="AR41" s="1627"/>
      <c r="AS41" s="1627"/>
      <c r="AT41" s="1627"/>
      <c r="AU41" s="1627"/>
      <c r="AV41" s="1627"/>
      <c r="AW41" s="1627"/>
      <c r="AX41" s="1627"/>
      <c r="AY41" s="1627"/>
      <c r="AZ41" s="1627"/>
      <c r="BA41" s="1627"/>
      <c r="BB41" s="1627"/>
      <c r="BC41" s="1627"/>
      <c r="BD41" s="1627"/>
      <c r="BE41" s="1787"/>
    </row>
    <row r="42" spans="2:57">
      <c r="B42" s="1786"/>
      <c r="C42" s="1627"/>
      <c r="D42" s="1627"/>
      <c r="E42" s="1627"/>
      <c r="F42" s="1627"/>
      <c r="G42" s="1627"/>
      <c r="H42" s="1627"/>
      <c r="I42" s="1627"/>
      <c r="J42" s="1627"/>
      <c r="K42" s="1627"/>
      <c r="L42" s="1627"/>
      <c r="M42" s="1627"/>
      <c r="N42" s="1627"/>
      <c r="O42" s="1627"/>
      <c r="P42" s="1627"/>
      <c r="Q42" s="1627"/>
      <c r="R42" s="1627"/>
      <c r="S42" s="1627"/>
      <c r="T42" s="1627"/>
      <c r="U42" s="1627"/>
      <c r="V42" s="1627"/>
      <c r="W42" s="1627"/>
      <c r="X42" s="1627"/>
      <c r="Y42" s="1627"/>
      <c r="Z42" s="1627"/>
      <c r="AA42" s="1627"/>
      <c r="AB42" s="1627"/>
      <c r="AC42" s="1627"/>
      <c r="AD42" s="1627"/>
      <c r="AE42" s="1627"/>
      <c r="AF42" s="1627"/>
      <c r="AG42" s="1627"/>
      <c r="AH42" s="1627"/>
      <c r="AI42" s="1627"/>
      <c r="AJ42" s="1627"/>
      <c r="AK42" s="1627"/>
      <c r="AL42" s="1627"/>
      <c r="AM42" s="1627"/>
      <c r="AN42" s="1627"/>
      <c r="AO42" s="1627"/>
      <c r="AP42" s="1627"/>
      <c r="AQ42" s="1627"/>
      <c r="AR42" s="1627"/>
      <c r="AS42" s="1627"/>
      <c r="AT42" s="1627"/>
      <c r="AU42" s="1627"/>
      <c r="AV42" s="1627"/>
      <c r="AW42" s="1627"/>
      <c r="AX42" s="1627"/>
      <c r="AY42" s="1627"/>
      <c r="AZ42" s="1627"/>
      <c r="BA42" s="1627"/>
      <c r="BB42" s="1627"/>
      <c r="BC42" s="1627"/>
      <c r="BD42" s="1627"/>
      <c r="BE42" s="1787"/>
    </row>
    <row r="43" spans="2:57">
      <c r="B43" s="1786"/>
      <c r="C43" s="1627"/>
      <c r="D43" s="1627"/>
      <c r="E43" s="1627"/>
      <c r="F43" s="1627"/>
      <c r="G43" s="1627"/>
      <c r="H43" s="1627"/>
      <c r="I43" s="1627"/>
      <c r="J43" s="1627"/>
      <c r="K43" s="1627"/>
      <c r="L43" s="1627"/>
      <c r="M43" s="1627"/>
      <c r="N43" s="1627"/>
      <c r="O43" s="1627"/>
      <c r="P43" s="1627"/>
      <c r="Q43" s="1627"/>
      <c r="R43" s="1627"/>
      <c r="S43" s="1627"/>
      <c r="T43" s="1627"/>
      <c r="U43" s="1627"/>
      <c r="V43" s="1627"/>
      <c r="W43" s="1627"/>
      <c r="X43" s="1627"/>
      <c r="Y43" s="1627"/>
      <c r="Z43" s="1627"/>
      <c r="AA43" s="1627"/>
      <c r="AB43" s="1627"/>
      <c r="AC43" s="1627"/>
      <c r="AD43" s="1627"/>
      <c r="AE43" s="1627"/>
      <c r="AF43" s="1627"/>
      <c r="AG43" s="1627"/>
      <c r="AH43" s="1627"/>
      <c r="AI43" s="1627"/>
      <c r="AJ43" s="1627"/>
      <c r="AK43" s="1627"/>
      <c r="AL43" s="1627"/>
      <c r="AM43" s="1627"/>
      <c r="AN43" s="1627"/>
      <c r="AO43" s="1627"/>
      <c r="AP43" s="1627"/>
      <c r="AQ43" s="1627"/>
      <c r="AR43" s="1627"/>
      <c r="AS43" s="1627"/>
      <c r="AT43" s="1627"/>
      <c r="AU43" s="1627"/>
      <c r="AV43" s="1627"/>
      <c r="AW43" s="1627"/>
      <c r="AX43" s="1627"/>
      <c r="AY43" s="1627"/>
      <c r="AZ43" s="1627"/>
      <c r="BA43" s="1627"/>
      <c r="BB43" s="1627"/>
      <c r="BC43" s="1627"/>
      <c r="BD43" s="1627"/>
      <c r="BE43" s="1787"/>
    </row>
    <row r="44" spans="2:57">
      <c r="B44" s="1786"/>
      <c r="C44" s="1627"/>
      <c r="D44" s="1627"/>
      <c r="E44" s="1627"/>
      <c r="F44" s="1627"/>
      <c r="G44" s="1627"/>
      <c r="H44" s="1627"/>
      <c r="I44" s="1627"/>
      <c r="J44" s="1627"/>
      <c r="K44" s="1627"/>
      <c r="L44" s="1627"/>
      <c r="M44" s="1627"/>
      <c r="N44" s="1627"/>
      <c r="O44" s="1627"/>
      <c r="P44" s="1627"/>
      <c r="Q44" s="1627"/>
      <c r="R44" s="1627"/>
      <c r="S44" s="1627"/>
      <c r="T44" s="1627"/>
      <c r="U44" s="1627"/>
      <c r="V44" s="1627"/>
      <c r="W44" s="1627"/>
      <c r="X44" s="1627"/>
      <c r="Y44" s="1627"/>
      <c r="Z44" s="1627"/>
      <c r="AA44" s="1627"/>
      <c r="AB44" s="1627"/>
      <c r="AC44" s="1627"/>
      <c r="AD44" s="1627"/>
      <c r="AE44" s="1627"/>
      <c r="AF44" s="1627"/>
      <c r="AG44" s="1627"/>
      <c r="AH44" s="1627"/>
      <c r="AI44" s="1627"/>
      <c r="AJ44" s="1627"/>
      <c r="AK44" s="1627"/>
      <c r="AL44" s="1627"/>
      <c r="AM44" s="1627"/>
      <c r="AN44" s="1627"/>
      <c r="AO44" s="1627"/>
      <c r="AP44" s="1627"/>
      <c r="AQ44" s="1627"/>
      <c r="AR44" s="1627"/>
      <c r="AS44" s="1627"/>
      <c r="AT44" s="1627"/>
      <c r="AU44" s="1627"/>
      <c r="AV44" s="1627"/>
      <c r="AW44" s="1627"/>
      <c r="AX44" s="1627"/>
      <c r="AY44" s="1627"/>
      <c r="AZ44" s="1627"/>
      <c r="BA44" s="1627"/>
      <c r="BB44" s="1627"/>
      <c r="BC44" s="1627"/>
      <c r="BD44" s="1627"/>
      <c r="BE44" s="1787"/>
    </row>
    <row r="45" spans="2:57">
      <c r="B45" s="1786"/>
      <c r="C45" s="1627"/>
      <c r="D45" s="1627"/>
      <c r="E45" s="1627"/>
      <c r="F45" s="1627"/>
      <c r="G45" s="1627"/>
      <c r="H45" s="1627"/>
      <c r="I45" s="1627"/>
      <c r="J45" s="1627"/>
      <c r="K45" s="1627"/>
      <c r="L45" s="1627"/>
      <c r="M45" s="1627"/>
      <c r="N45" s="1627"/>
      <c r="O45" s="1627"/>
      <c r="P45" s="1627"/>
      <c r="Q45" s="1627"/>
      <c r="R45" s="1627"/>
      <c r="S45" s="1627"/>
      <c r="T45" s="1627"/>
      <c r="U45" s="1627"/>
      <c r="V45" s="1627"/>
      <c r="W45" s="1627"/>
      <c r="X45" s="1627"/>
      <c r="Y45" s="1627"/>
      <c r="Z45" s="1627"/>
      <c r="AA45" s="1627"/>
      <c r="AB45" s="1627"/>
      <c r="AC45" s="1627"/>
      <c r="AD45" s="1627"/>
      <c r="AE45" s="1627"/>
      <c r="AF45" s="1627"/>
      <c r="AG45" s="1627"/>
      <c r="AH45" s="1627"/>
      <c r="AI45" s="1627"/>
      <c r="AJ45" s="1627"/>
      <c r="AK45" s="1627"/>
      <c r="AL45" s="1627"/>
      <c r="AM45" s="1627"/>
      <c r="AN45" s="1627"/>
      <c r="AO45" s="1627"/>
      <c r="AP45" s="1627"/>
      <c r="AQ45" s="1627"/>
      <c r="AR45" s="1627"/>
      <c r="AS45" s="1627"/>
      <c r="AT45" s="1627"/>
      <c r="AU45" s="1627"/>
      <c r="AV45" s="1627"/>
      <c r="AW45" s="1627"/>
      <c r="AX45" s="1627"/>
      <c r="AY45" s="1627"/>
      <c r="AZ45" s="1627"/>
      <c r="BA45" s="1627"/>
      <c r="BB45" s="1627"/>
      <c r="BC45" s="1627"/>
      <c r="BD45" s="1627"/>
      <c r="BE45" s="1787"/>
    </row>
    <row r="46" spans="2:57">
      <c r="B46" s="1786"/>
      <c r="C46" s="1627"/>
      <c r="D46" s="1627"/>
      <c r="E46" s="1627"/>
      <c r="F46" s="1627"/>
      <c r="G46" s="1627"/>
      <c r="H46" s="1627"/>
      <c r="I46" s="1627"/>
      <c r="J46" s="1627"/>
      <c r="K46" s="1627"/>
      <c r="L46" s="1627"/>
      <c r="M46" s="1627"/>
      <c r="N46" s="1627"/>
      <c r="O46" s="1627"/>
      <c r="P46" s="1627"/>
      <c r="Q46" s="1627"/>
      <c r="R46" s="1627"/>
      <c r="S46" s="1627"/>
      <c r="T46" s="1627"/>
      <c r="U46" s="1627"/>
      <c r="V46" s="1627"/>
      <c r="W46" s="1627"/>
      <c r="X46" s="1627"/>
      <c r="Y46" s="1627"/>
      <c r="Z46" s="1627"/>
      <c r="AA46" s="1627"/>
      <c r="AB46" s="1627"/>
      <c r="AC46" s="1627"/>
      <c r="AD46" s="1627"/>
      <c r="AE46" s="1627"/>
      <c r="AF46" s="1627"/>
      <c r="AG46" s="1627"/>
      <c r="AH46" s="1627"/>
      <c r="AI46" s="1627"/>
      <c r="AJ46" s="1627"/>
      <c r="AK46" s="1627"/>
      <c r="AL46" s="1627"/>
      <c r="AM46" s="1627"/>
      <c r="AN46" s="1627"/>
      <c r="AO46" s="1627"/>
      <c r="AP46" s="1627"/>
      <c r="AQ46" s="1627"/>
      <c r="AR46" s="1627"/>
      <c r="AS46" s="1627"/>
      <c r="AT46" s="1627"/>
      <c r="AU46" s="1627"/>
      <c r="AV46" s="1627"/>
      <c r="AW46" s="1627"/>
      <c r="AX46" s="1627"/>
      <c r="AY46" s="1627"/>
      <c r="AZ46" s="1627"/>
      <c r="BA46" s="1627"/>
      <c r="BB46" s="1627"/>
      <c r="BC46" s="1627"/>
      <c r="BD46" s="1627"/>
      <c r="BE46" s="1787"/>
    </row>
    <row r="47" spans="2:57">
      <c r="B47" s="1786"/>
      <c r="C47" s="1627"/>
      <c r="D47" s="1627"/>
      <c r="E47" s="1627"/>
      <c r="F47" s="1627"/>
      <c r="G47" s="1627"/>
      <c r="H47" s="1627"/>
      <c r="I47" s="1627"/>
      <c r="J47" s="1627"/>
      <c r="K47" s="1627"/>
      <c r="L47" s="1627"/>
      <c r="M47" s="1627"/>
      <c r="N47" s="1627"/>
      <c r="O47" s="1627"/>
      <c r="P47" s="1627"/>
      <c r="Q47" s="1627"/>
      <c r="R47" s="1627"/>
      <c r="S47" s="1627"/>
      <c r="T47" s="1627"/>
      <c r="U47" s="1627"/>
      <c r="V47" s="1627"/>
      <c r="W47" s="1627"/>
      <c r="X47" s="1627"/>
      <c r="Y47" s="1627"/>
      <c r="Z47" s="1627"/>
      <c r="AA47" s="1627"/>
      <c r="AB47" s="1627"/>
      <c r="AC47" s="1627"/>
      <c r="AD47" s="1627"/>
      <c r="AE47" s="1627"/>
      <c r="AF47" s="1627"/>
      <c r="AG47" s="1627"/>
      <c r="AH47" s="1627"/>
      <c r="AI47" s="1627"/>
      <c r="AJ47" s="1627"/>
      <c r="AK47" s="1627"/>
      <c r="AL47" s="1627"/>
      <c r="AM47" s="1627"/>
      <c r="AN47" s="1627"/>
      <c r="AO47" s="1627"/>
      <c r="AP47" s="1627"/>
      <c r="AQ47" s="1627"/>
      <c r="AR47" s="1627"/>
      <c r="AS47" s="1627"/>
      <c r="AT47" s="1627"/>
      <c r="AU47" s="1627"/>
      <c r="AV47" s="1627"/>
      <c r="AW47" s="1627"/>
      <c r="AX47" s="1627"/>
      <c r="AY47" s="1627"/>
      <c r="AZ47" s="1627"/>
      <c r="BA47" s="1627"/>
      <c r="BB47" s="1627"/>
      <c r="BC47" s="1627"/>
      <c r="BD47" s="1627"/>
      <c r="BE47" s="1787"/>
    </row>
    <row r="48" spans="2:57">
      <c r="B48" s="1786"/>
      <c r="C48" s="1627"/>
      <c r="D48" s="1627"/>
      <c r="E48" s="1627"/>
      <c r="F48" s="1627"/>
      <c r="G48" s="1627"/>
      <c r="H48" s="1627"/>
      <c r="I48" s="1627"/>
      <c r="J48" s="1627"/>
      <c r="K48" s="1627"/>
      <c r="L48" s="1627"/>
      <c r="M48" s="1627"/>
      <c r="N48" s="1627"/>
      <c r="O48" s="1627"/>
      <c r="P48" s="1627"/>
      <c r="Q48" s="1627"/>
      <c r="R48" s="1627"/>
      <c r="S48" s="1627"/>
      <c r="T48" s="1627"/>
      <c r="U48" s="1627"/>
      <c r="V48" s="1627"/>
      <c r="W48" s="1627"/>
      <c r="X48" s="1627"/>
      <c r="Y48" s="1627"/>
      <c r="Z48" s="1627"/>
      <c r="AA48" s="1627"/>
      <c r="AB48" s="1627"/>
      <c r="AC48" s="1627"/>
      <c r="AD48" s="1627"/>
      <c r="AE48" s="1627"/>
      <c r="AF48" s="1627"/>
      <c r="AG48" s="1627"/>
      <c r="AH48" s="1627"/>
      <c r="AI48" s="1627"/>
      <c r="AJ48" s="1627"/>
      <c r="AK48" s="1627"/>
      <c r="AL48" s="1627"/>
      <c r="AM48" s="1627"/>
      <c r="AN48" s="1627"/>
      <c r="AO48" s="1627"/>
      <c r="AP48" s="1627"/>
      <c r="AQ48" s="1627"/>
      <c r="AR48" s="1627"/>
      <c r="AS48" s="1627"/>
      <c r="AT48" s="1627"/>
      <c r="AU48" s="1627"/>
      <c r="AV48" s="1627"/>
      <c r="AW48" s="1627"/>
      <c r="AX48" s="1627"/>
      <c r="AY48" s="1627"/>
      <c r="AZ48" s="1627"/>
      <c r="BA48" s="1627"/>
      <c r="BB48" s="1627"/>
      <c r="BC48" s="1627"/>
      <c r="BD48" s="1627"/>
      <c r="BE48" s="1787"/>
    </row>
    <row r="49" spans="2:57">
      <c r="B49" s="1786"/>
      <c r="C49" s="1627"/>
      <c r="D49" s="1627"/>
      <c r="E49" s="1627"/>
      <c r="F49" s="1627"/>
      <c r="G49" s="1627"/>
      <c r="H49" s="1627"/>
      <c r="I49" s="1627"/>
      <c r="J49" s="1627"/>
      <c r="K49" s="1627"/>
      <c r="L49" s="1627"/>
      <c r="M49" s="1627"/>
      <c r="N49" s="1627"/>
      <c r="O49" s="1627"/>
      <c r="P49" s="1627"/>
      <c r="Q49" s="1627"/>
      <c r="R49" s="1627"/>
      <c r="S49" s="1627"/>
      <c r="T49" s="1627"/>
      <c r="U49" s="1627"/>
      <c r="V49" s="1627"/>
      <c r="W49" s="1627"/>
      <c r="X49" s="1627"/>
      <c r="Y49" s="1627"/>
      <c r="Z49" s="1627"/>
      <c r="AA49" s="1627"/>
      <c r="AB49" s="1627"/>
      <c r="AC49" s="1627"/>
      <c r="AD49" s="1627"/>
      <c r="AE49" s="1627"/>
      <c r="AF49" s="1627"/>
      <c r="AG49" s="1627"/>
      <c r="AH49" s="1627"/>
      <c r="AI49" s="1627"/>
      <c r="AJ49" s="1627"/>
      <c r="AK49" s="1627"/>
      <c r="AL49" s="1627"/>
      <c r="AM49" s="1627"/>
      <c r="AN49" s="1627"/>
      <c r="AO49" s="1627"/>
      <c r="AP49" s="1627"/>
      <c r="AQ49" s="1627"/>
      <c r="AR49" s="1627"/>
      <c r="AS49" s="1627"/>
      <c r="AT49" s="1627"/>
      <c r="AU49" s="1627"/>
      <c r="AV49" s="1627"/>
      <c r="AW49" s="1627"/>
      <c r="AX49" s="1627"/>
      <c r="AY49" s="1627"/>
      <c r="AZ49" s="1627"/>
      <c r="BA49" s="1627"/>
      <c r="BB49" s="1627"/>
      <c r="BC49" s="1627"/>
      <c r="BD49" s="1627"/>
      <c r="BE49" s="1787"/>
    </row>
    <row r="50" spans="2:57">
      <c r="B50" s="1786"/>
      <c r="C50" s="1627"/>
      <c r="D50" s="1627"/>
      <c r="E50" s="1627"/>
      <c r="F50" s="1627"/>
      <c r="G50" s="1627"/>
      <c r="H50" s="1627"/>
      <c r="I50" s="1627"/>
      <c r="J50" s="1627"/>
      <c r="K50" s="1627"/>
      <c r="L50" s="1627"/>
      <c r="M50" s="1627"/>
      <c r="N50" s="1627"/>
      <c r="O50" s="1627"/>
      <c r="P50" s="1627"/>
      <c r="Q50" s="1627"/>
      <c r="R50" s="1627"/>
      <c r="S50" s="1627"/>
      <c r="T50" s="1627"/>
      <c r="U50" s="1627"/>
      <c r="V50" s="1627"/>
      <c r="W50" s="1627"/>
      <c r="X50" s="1627"/>
      <c r="Y50" s="1627"/>
      <c r="Z50" s="1627"/>
      <c r="AA50" s="1627"/>
      <c r="AB50" s="1627"/>
      <c r="AC50" s="1627"/>
      <c r="AD50" s="1627"/>
      <c r="AE50" s="1627"/>
      <c r="AF50" s="1627"/>
      <c r="AG50" s="1627"/>
      <c r="AH50" s="1627"/>
      <c r="AI50" s="1627"/>
      <c r="AJ50" s="1627"/>
      <c r="AK50" s="1627"/>
      <c r="AL50" s="1627"/>
      <c r="AM50" s="1627"/>
      <c r="AN50" s="1627"/>
      <c r="AO50" s="1627"/>
      <c r="AP50" s="1627"/>
      <c r="AQ50" s="1627"/>
      <c r="AR50" s="1627"/>
      <c r="AS50" s="1627"/>
      <c r="AT50" s="1627"/>
      <c r="AU50" s="1627"/>
      <c r="AV50" s="1627"/>
      <c r="AW50" s="1627"/>
      <c r="AX50" s="1627"/>
      <c r="AY50" s="1627"/>
      <c r="AZ50" s="1627"/>
      <c r="BA50" s="1627"/>
      <c r="BB50" s="1627"/>
      <c r="BC50" s="1627"/>
      <c r="BD50" s="1627"/>
      <c r="BE50" s="1787"/>
    </row>
    <row r="51" spans="2:57">
      <c r="B51" s="1786"/>
      <c r="C51" s="1627"/>
      <c r="D51" s="1627"/>
      <c r="E51" s="1627"/>
      <c r="F51" s="1627"/>
      <c r="G51" s="1627"/>
      <c r="H51" s="1627"/>
      <c r="I51" s="1627"/>
      <c r="J51" s="1627"/>
      <c r="K51" s="1627"/>
      <c r="L51" s="1627"/>
      <c r="M51" s="1627"/>
      <c r="N51" s="1627"/>
      <c r="O51" s="1627"/>
      <c r="P51" s="1627"/>
      <c r="Q51" s="1627"/>
      <c r="R51" s="1627"/>
      <c r="S51" s="1627"/>
      <c r="T51" s="1627"/>
      <c r="U51" s="1627"/>
      <c r="V51" s="1627"/>
      <c r="W51" s="1627"/>
      <c r="X51" s="1627"/>
      <c r="Y51" s="1627"/>
      <c r="Z51" s="1627"/>
      <c r="AA51" s="1627"/>
      <c r="AB51" s="1627"/>
      <c r="AC51" s="1627"/>
      <c r="AD51" s="1627"/>
      <c r="AE51" s="1627"/>
      <c r="AF51" s="1627"/>
      <c r="AG51" s="1627"/>
      <c r="AH51" s="1627"/>
      <c r="AI51" s="1627"/>
      <c r="AJ51" s="1627"/>
      <c r="AK51" s="1627"/>
      <c r="AL51" s="1627"/>
      <c r="AM51" s="1627"/>
      <c r="AN51" s="1627"/>
      <c r="AO51" s="1627"/>
      <c r="AP51" s="1627"/>
      <c r="AQ51" s="1627"/>
      <c r="AR51" s="1627"/>
      <c r="AS51" s="1627"/>
      <c r="AT51" s="1627"/>
      <c r="AU51" s="1627"/>
      <c r="AV51" s="1627"/>
      <c r="AW51" s="1627"/>
      <c r="AX51" s="1627"/>
      <c r="AY51" s="1627"/>
      <c r="AZ51" s="1627"/>
      <c r="BA51" s="1627"/>
      <c r="BB51" s="1627"/>
      <c r="BC51" s="1627"/>
      <c r="BD51" s="1627"/>
      <c r="BE51" s="1787"/>
    </row>
    <row r="52" spans="2:57">
      <c r="B52" s="1786"/>
      <c r="C52" s="1627"/>
      <c r="D52" s="1627"/>
      <c r="E52" s="1627"/>
      <c r="F52" s="1627"/>
      <c r="G52" s="1627"/>
      <c r="H52" s="1627"/>
      <c r="I52" s="1627"/>
      <c r="J52" s="1627"/>
      <c r="K52" s="1627"/>
      <c r="L52" s="1627"/>
      <c r="M52" s="1627"/>
      <c r="N52" s="1627"/>
      <c r="O52" s="1627"/>
      <c r="P52" s="1627"/>
      <c r="Q52" s="1627"/>
      <c r="R52" s="1627"/>
      <c r="S52" s="1627"/>
      <c r="T52" s="1627"/>
      <c r="U52" s="1627"/>
      <c r="V52" s="1627"/>
      <c r="W52" s="1627"/>
      <c r="X52" s="1627"/>
      <c r="Y52" s="1627"/>
      <c r="Z52" s="1627"/>
      <c r="AA52" s="1627"/>
      <c r="AB52" s="1627"/>
      <c r="AC52" s="1627"/>
      <c r="AD52" s="1627"/>
      <c r="AE52" s="1627"/>
      <c r="AF52" s="1627"/>
      <c r="AG52" s="1627"/>
      <c r="AH52" s="1627"/>
      <c r="AI52" s="1627"/>
      <c r="AJ52" s="1627"/>
      <c r="AK52" s="1627"/>
      <c r="AL52" s="1627"/>
      <c r="AM52" s="1627"/>
      <c r="AN52" s="1627"/>
      <c r="AO52" s="1627"/>
      <c r="AP52" s="1627"/>
      <c r="AQ52" s="1627"/>
      <c r="AR52" s="1627"/>
      <c r="AS52" s="1627"/>
      <c r="AT52" s="1627"/>
      <c r="AU52" s="1627"/>
      <c r="AV52" s="1627"/>
      <c r="AW52" s="1627"/>
      <c r="AX52" s="1627"/>
      <c r="AY52" s="1627"/>
      <c r="AZ52" s="1627"/>
      <c r="BA52" s="1627"/>
      <c r="BB52" s="1627"/>
      <c r="BC52" s="1627"/>
      <c r="BD52" s="1627"/>
      <c r="BE52" s="1787"/>
    </row>
    <row r="53" spans="2:57">
      <c r="B53" s="1786"/>
      <c r="C53" s="1627"/>
      <c r="D53" s="1627"/>
      <c r="E53" s="1627"/>
      <c r="F53" s="1627"/>
      <c r="G53" s="1627"/>
      <c r="H53" s="1627"/>
      <c r="I53" s="1627"/>
      <c r="J53" s="1627"/>
      <c r="K53" s="1627"/>
      <c r="L53" s="1627"/>
      <c r="M53" s="1627"/>
      <c r="N53" s="1627"/>
      <c r="O53" s="1627"/>
      <c r="P53" s="1627"/>
      <c r="Q53" s="1627"/>
      <c r="R53" s="1627"/>
      <c r="S53" s="1627"/>
      <c r="T53" s="1627"/>
      <c r="U53" s="1627"/>
      <c r="V53" s="1627"/>
      <c r="W53" s="1627"/>
      <c r="X53" s="1627"/>
      <c r="Y53" s="1627"/>
      <c r="Z53" s="1627"/>
      <c r="AA53" s="1627"/>
      <c r="AB53" s="1627"/>
      <c r="AC53" s="1627"/>
      <c r="AD53" s="1627"/>
      <c r="AE53" s="1627"/>
      <c r="AF53" s="1627"/>
      <c r="AG53" s="1627"/>
      <c r="AH53" s="1627"/>
      <c r="AI53" s="1627"/>
      <c r="AJ53" s="1627"/>
      <c r="AK53" s="1627"/>
      <c r="AL53" s="1627"/>
      <c r="AM53" s="1627"/>
      <c r="AN53" s="1627"/>
      <c r="AO53" s="1627"/>
      <c r="AP53" s="1627"/>
      <c r="AQ53" s="1627"/>
      <c r="AR53" s="1627"/>
      <c r="AS53" s="1627"/>
      <c r="AT53" s="1627"/>
      <c r="AU53" s="1627"/>
      <c r="AV53" s="1627"/>
      <c r="AW53" s="1627"/>
      <c r="AX53" s="1627"/>
      <c r="AY53" s="1627"/>
      <c r="AZ53" s="1627"/>
      <c r="BA53" s="1627"/>
      <c r="BB53" s="1627"/>
      <c r="BC53" s="1627"/>
      <c r="BD53" s="1627"/>
      <c r="BE53" s="1787"/>
    </row>
    <row r="54" spans="2:57">
      <c r="B54" s="1786"/>
      <c r="C54" s="1627"/>
      <c r="D54" s="1627"/>
      <c r="E54" s="1627"/>
      <c r="F54" s="1627"/>
      <c r="G54" s="1627"/>
      <c r="H54" s="1627"/>
      <c r="I54" s="1627"/>
      <c r="J54" s="1627"/>
      <c r="K54" s="1627"/>
      <c r="L54" s="1627"/>
      <c r="M54" s="1627"/>
      <c r="N54" s="1627"/>
      <c r="O54" s="1627"/>
      <c r="P54" s="1627"/>
      <c r="Q54" s="1627"/>
      <c r="R54" s="1627"/>
      <c r="S54" s="1627"/>
      <c r="T54" s="1627"/>
      <c r="U54" s="1627"/>
      <c r="V54" s="1627"/>
      <c r="W54" s="1627"/>
      <c r="X54" s="1627"/>
      <c r="Y54" s="1627"/>
      <c r="Z54" s="1627"/>
      <c r="AA54" s="1627"/>
      <c r="AB54" s="1627"/>
      <c r="AC54" s="1627"/>
      <c r="AD54" s="1627"/>
      <c r="AE54" s="1627"/>
      <c r="AF54" s="1627"/>
      <c r="AG54" s="1627"/>
      <c r="AH54" s="1627"/>
      <c r="AI54" s="1627"/>
      <c r="AJ54" s="1627"/>
      <c r="AK54" s="1627"/>
      <c r="AL54" s="1627"/>
      <c r="AM54" s="1627"/>
      <c r="AN54" s="1627"/>
      <c r="AO54" s="1627"/>
      <c r="AP54" s="1627"/>
      <c r="AQ54" s="1627"/>
      <c r="AR54" s="1627"/>
      <c r="AS54" s="1627"/>
      <c r="AT54" s="1627"/>
      <c r="AU54" s="1627"/>
      <c r="AV54" s="1627"/>
      <c r="AW54" s="1627"/>
      <c r="AX54" s="1627"/>
      <c r="AY54" s="1627"/>
      <c r="AZ54" s="1627"/>
      <c r="BA54" s="1627"/>
      <c r="BB54" s="1627"/>
      <c r="BC54" s="1627"/>
      <c r="BD54" s="1627"/>
      <c r="BE54" s="1787"/>
    </row>
    <row r="55" spans="2:57">
      <c r="B55" s="1786"/>
      <c r="C55" s="1627"/>
      <c r="D55" s="1627"/>
      <c r="E55" s="1627"/>
      <c r="F55" s="1627"/>
      <c r="G55" s="1627"/>
      <c r="H55" s="1627"/>
      <c r="I55" s="1627"/>
      <c r="J55" s="1627"/>
      <c r="K55" s="1627"/>
      <c r="L55" s="1627"/>
      <c r="M55" s="1627"/>
      <c r="N55" s="1627"/>
      <c r="O55" s="1627"/>
      <c r="P55" s="1627"/>
      <c r="Q55" s="1627"/>
      <c r="R55" s="1627"/>
      <c r="S55" s="1627"/>
      <c r="T55" s="1627"/>
      <c r="U55" s="1627"/>
      <c r="V55" s="1627"/>
      <c r="W55" s="1627"/>
      <c r="X55" s="1627"/>
      <c r="Y55" s="1627"/>
      <c r="Z55" s="1627"/>
      <c r="AA55" s="1627"/>
      <c r="AB55" s="1627"/>
      <c r="AC55" s="1627"/>
      <c r="AD55" s="1627"/>
      <c r="AE55" s="1627"/>
      <c r="AF55" s="1627"/>
      <c r="AG55" s="1627"/>
      <c r="AH55" s="1627"/>
      <c r="AI55" s="1627"/>
      <c r="AJ55" s="1627"/>
      <c r="AK55" s="1627"/>
      <c r="AL55" s="1627"/>
      <c r="AM55" s="1627"/>
      <c r="AN55" s="1627"/>
      <c r="AO55" s="1627"/>
      <c r="AP55" s="1627"/>
      <c r="AQ55" s="1627"/>
      <c r="AR55" s="1627"/>
      <c r="AS55" s="1627"/>
      <c r="AT55" s="1627"/>
      <c r="AU55" s="1627"/>
      <c r="AV55" s="1627"/>
      <c r="AW55" s="1627"/>
      <c r="AX55" s="1627"/>
      <c r="AY55" s="1627"/>
      <c r="AZ55" s="1627"/>
      <c r="BA55" s="1627"/>
      <c r="BB55" s="1627"/>
      <c r="BC55" s="1627"/>
      <c r="BD55" s="1627"/>
      <c r="BE55" s="1787"/>
    </row>
    <row r="56" spans="2:57">
      <c r="B56" s="1786"/>
      <c r="C56" s="1627"/>
      <c r="D56" s="1627"/>
      <c r="E56" s="1627"/>
      <c r="F56" s="1627"/>
      <c r="G56" s="1627"/>
      <c r="H56" s="1627"/>
      <c r="I56" s="1627"/>
      <c r="J56" s="1627"/>
      <c r="K56" s="1627"/>
      <c r="L56" s="1627"/>
      <c r="M56" s="1627"/>
      <c r="N56" s="1627"/>
      <c r="O56" s="1627"/>
      <c r="P56" s="1627"/>
      <c r="Q56" s="1627"/>
      <c r="R56" s="1627"/>
      <c r="S56" s="1627"/>
      <c r="T56" s="1627"/>
      <c r="U56" s="1627"/>
      <c r="V56" s="1627"/>
      <c r="W56" s="1627"/>
      <c r="X56" s="1627"/>
      <c r="Y56" s="1627"/>
      <c r="Z56" s="1627"/>
      <c r="AA56" s="1627"/>
      <c r="AB56" s="1627"/>
      <c r="AC56" s="1627"/>
      <c r="AD56" s="1627"/>
      <c r="AE56" s="1627"/>
      <c r="AF56" s="1627"/>
      <c r="AG56" s="1627"/>
      <c r="AH56" s="1627"/>
      <c r="AI56" s="1627"/>
      <c r="AJ56" s="1627"/>
      <c r="AK56" s="1627"/>
      <c r="AL56" s="1627"/>
      <c r="AM56" s="1627"/>
      <c r="AN56" s="1627"/>
      <c r="AO56" s="1627"/>
      <c r="AP56" s="1627"/>
      <c r="AQ56" s="1627"/>
      <c r="AR56" s="1627"/>
      <c r="AS56" s="1627"/>
      <c r="AT56" s="1627"/>
      <c r="AU56" s="1627"/>
      <c r="AV56" s="1627"/>
      <c r="AW56" s="1627"/>
      <c r="AX56" s="1627"/>
      <c r="AY56" s="1627"/>
      <c r="AZ56" s="1627"/>
      <c r="BA56" s="1627"/>
      <c r="BB56" s="1627"/>
      <c r="BC56" s="1627"/>
      <c r="BD56" s="1627"/>
      <c r="BE56" s="1787"/>
    </row>
    <row r="57" spans="2:57">
      <c r="B57" s="1786"/>
      <c r="C57" s="1627"/>
      <c r="D57" s="1627"/>
      <c r="E57" s="1627"/>
      <c r="F57" s="1627"/>
      <c r="G57" s="1627"/>
      <c r="H57" s="1627"/>
      <c r="I57" s="1627"/>
      <c r="J57" s="1627"/>
      <c r="K57" s="1627"/>
      <c r="L57" s="1627"/>
      <c r="M57" s="1627"/>
      <c r="N57" s="1627"/>
      <c r="O57" s="1627"/>
      <c r="P57" s="1627"/>
      <c r="Q57" s="1627"/>
      <c r="R57" s="1627"/>
      <c r="S57" s="1627"/>
      <c r="T57" s="1627"/>
      <c r="U57" s="1627"/>
      <c r="V57" s="1627"/>
      <c r="W57" s="1627"/>
      <c r="X57" s="1627"/>
      <c r="Y57" s="1627"/>
      <c r="Z57" s="1627"/>
      <c r="AA57" s="1627"/>
      <c r="AB57" s="1627"/>
      <c r="AC57" s="1627"/>
      <c r="AD57" s="1627"/>
      <c r="AE57" s="1627"/>
      <c r="AF57" s="1627"/>
      <c r="AG57" s="1627"/>
      <c r="AH57" s="1627"/>
      <c r="AI57" s="1627"/>
      <c r="AJ57" s="1627"/>
      <c r="AK57" s="1627"/>
      <c r="AL57" s="1627"/>
      <c r="AM57" s="1627"/>
      <c r="AN57" s="1627"/>
      <c r="AO57" s="1627"/>
      <c r="AP57" s="1627"/>
      <c r="AQ57" s="1627"/>
      <c r="AR57" s="1627"/>
      <c r="AS57" s="1627"/>
      <c r="AT57" s="1627"/>
      <c r="AU57" s="1627"/>
      <c r="AV57" s="1627"/>
      <c r="AW57" s="1627"/>
      <c r="AX57" s="1627"/>
      <c r="AY57" s="1627"/>
      <c r="AZ57" s="1627"/>
      <c r="BA57" s="1627"/>
      <c r="BB57" s="1627"/>
      <c r="BC57" s="1627"/>
      <c r="BD57" s="1627"/>
      <c r="BE57" s="1787"/>
    </row>
    <row r="58" spans="2:57">
      <c r="B58" s="1786"/>
      <c r="C58" s="1627"/>
      <c r="D58" s="1627"/>
      <c r="E58" s="1627"/>
      <c r="F58" s="1627"/>
      <c r="G58" s="1627"/>
      <c r="H58" s="1627"/>
      <c r="I58" s="1627"/>
      <c r="J58" s="1627"/>
      <c r="K58" s="1627"/>
      <c r="L58" s="1627"/>
      <c r="M58" s="1627"/>
      <c r="N58" s="1627"/>
      <c r="O58" s="1627"/>
      <c r="P58" s="1627"/>
      <c r="Q58" s="1627"/>
      <c r="R58" s="1627"/>
      <c r="S58" s="1627"/>
      <c r="T58" s="1627"/>
      <c r="U58" s="1627"/>
      <c r="V58" s="1627"/>
      <c r="W58" s="1627"/>
      <c r="X58" s="1627"/>
      <c r="Y58" s="1627"/>
      <c r="Z58" s="1627"/>
      <c r="AA58" s="1627"/>
      <c r="AB58" s="1627"/>
      <c r="AC58" s="1627"/>
      <c r="AD58" s="1627"/>
      <c r="AE58" s="1627"/>
      <c r="AF58" s="1627"/>
      <c r="AG58" s="1627"/>
      <c r="AH58" s="1627"/>
      <c r="AI58" s="1627"/>
      <c r="AJ58" s="1627"/>
      <c r="AK58" s="1627"/>
      <c r="AL58" s="1627"/>
      <c r="AM58" s="1627"/>
      <c r="AN58" s="1627"/>
      <c r="AO58" s="1627"/>
      <c r="AP58" s="1627"/>
      <c r="AQ58" s="1627"/>
      <c r="AR58" s="1627"/>
      <c r="AS58" s="1627"/>
      <c r="AT58" s="1627"/>
      <c r="AU58" s="1627"/>
      <c r="AV58" s="1627"/>
      <c r="AW58" s="1627"/>
      <c r="AX58" s="1627"/>
      <c r="AY58" s="1627"/>
      <c r="AZ58" s="1627"/>
      <c r="BA58" s="1627"/>
      <c r="BB58" s="1627"/>
      <c r="BC58" s="1627"/>
      <c r="BD58" s="1627"/>
      <c r="BE58" s="1787"/>
    </row>
    <row r="59" spans="2:57">
      <c r="B59" s="1786"/>
      <c r="C59" s="1627"/>
      <c r="D59" s="1627"/>
      <c r="E59" s="1627"/>
      <c r="F59" s="1627"/>
      <c r="G59" s="1627"/>
      <c r="H59" s="1627"/>
      <c r="I59" s="1627"/>
      <c r="J59" s="1627"/>
      <c r="K59" s="1627"/>
      <c r="L59" s="1627"/>
      <c r="M59" s="1627"/>
      <c r="N59" s="1627"/>
      <c r="O59" s="1627"/>
      <c r="P59" s="1627"/>
      <c r="Q59" s="1627"/>
      <c r="R59" s="1627"/>
      <c r="S59" s="1627"/>
      <c r="T59" s="1627"/>
      <c r="U59" s="1627"/>
      <c r="V59" s="1627"/>
      <c r="W59" s="1627"/>
      <c r="X59" s="1627"/>
      <c r="Y59" s="1627"/>
      <c r="Z59" s="1627"/>
      <c r="AA59" s="1627"/>
      <c r="AB59" s="1627"/>
      <c r="AC59" s="1627"/>
      <c r="AD59" s="1627"/>
      <c r="AE59" s="1627"/>
      <c r="AF59" s="1627"/>
      <c r="AG59" s="1627"/>
      <c r="AH59" s="1627"/>
      <c r="AI59" s="1627"/>
      <c r="AJ59" s="1627"/>
      <c r="AK59" s="1627"/>
      <c r="AL59" s="1627"/>
      <c r="AM59" s="1627"/>
      <c r="AN59" s="1627"/>
      <c r="AO59" s="1627"/>
      <c r="AP59" s="1627"/>
      <c r="AQ59" s="1627"/>
      <c r="AR59" s="1627"/>
      <c r="AS59" s="1627"/>
      <c r="AT59" s="1627"/>
      <c r="AU59" s="1627"/>
      <c r="AV59" s="1627"/>
      <c r="AW59" s="1627"/>
      <c r="AX59" s="1627"/>
      <c r="AY59" s="1627"/>
      <c r="AZ59" s="1627"/>
      <c r="BA59" s="1627"/>
      <c r="BB59" s="1627"/>
      <c r="BC59" s="1627"/>
      <c r="BD59" s="1627"/>
      <c r="BE59" s="1787"/>
    </row>
    <row r="60" spans="2:57">
      <c r="B60" s="1786"/>
      <c r="C60" s="1627"/>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c r="AO60" s="1627"/>
      <c r="AP60" s="1627"/>
      <c r="AQ60" s="1627"/>
      <c r="AR60" s="1627"/>
      <c r="AS60" s="1627"/>
      <c r="AT60" s="1627"/>
      <c r="AU60" s="1627"/>
      <c r="AV60" s="1627"/>
      <c r="AW60" s="1627"/>
      <c r="AX60" s="1627"/>
      <c r="AY60" s="1627"/>
      <c r="AZ60" s="1627"/>
      <c r="BA60" s="1627"/>
      <c r="BB60" s="1627"/>
      <c r="BC60" s="1627"/>
      <c r="BD60" s="1627"/>
      <c r="BE60" s="1787"/>
    </row>
    <row r="61" spans="2:57">
      <c r="B61" s="1786"/>
      <c r="C61" s="1627"/>
      <c r="D61" s="1627"/>
      <c r="E61" s="1627"/>
      <c r="F61" s="1627"/>
      <c r="G61" s="1627"/>
      <c r="H61" s="1627"/>
      <c r="I61" s="1627"/>
      <c r="J61" s="1627"/>
      <c r="K61" s="1627"/>
      <c r="L61" s="1627"/>
      <c r="M61" s="1627"/>
      <c r="N61" s="1627"/>
      <c r="O61" s="1627"/>
      <c r="P61" s="1627"/>
      <c r="Q61" s="1627"/>
      <c r="R61" s="1627"/>
      <c r="S61" s="1627"/>
      <c r="T61" s="1627"/>
      <c r="U61" s="1627"/>
      <c r="V61" s="1627"/>
      <c r="W61" s="1627"/>
      <c r="X61" s="1627"/>
      <c r="Y61" s="1627"/>
      <c r="Z61" s="1627"/>
      <c r="AA61" s="1627"/>
      <c r="AB61" s="1627"/>
      <c r="AC61" s="1627"/>
      <c r="AD61" s="1627"/>
      <c r="AE61" s="1627"/>
      <c r="AF61" s="1627"/>
      <c r="AG61" s="1627"/>
      <c r="AH61" s="1627"/>
      <c r="AI61" s="1627"/>
      <c r="AJ61" s="1627"/>
      <c r="AK61" s="1627"/>
      <c r="AL61" s="1627"/>
      <c r="AM61" s="1627"/>
      <c r="AN61" s="1627"/>
      <c r="AO61" s="1627"/>
      <c r="AP61" s="1627"/>
      <c r="AQ61" s="1627"/>
      <c r="AR61" s="1627"/>
      <c r="AS61" s="1627"/>
      <c r="AT61" s="1627"/>
      <c r="AU61" s="1627"/>
      <c r="AV61" s="1627"/>
      <c r="AW61" s="1627"/>
      <c r="AX61" s="1627"/>
      <c r="AY61" s="1627"/>
      <c r="AZ61" s="1627"/>
      <c r="BA61" s="1627"/>
      <c r="BB61" s="1627"/>
      <c r="BC61" s="1627"/>
      <c r="BD61" s="1627"/>
      <c r="BE61" s="1787"/>
    </row>
    <row r="62" spans="2:57">
      <c r="B62" s="1786"/>
      <c r="C62" s="1627"/>
      <c r="D62" s="1627"/>
      <c r="E62" s="1627"/>
      <c r="F62" s="1627"/>
      <c r="G62" s="1627"/>
      <c r="H62" s="1627"/>
      <c r="I62" s="1627"/>
      <c r="J62" s="1627"/>
      <c r="K62" s="1627"/>
      <c r="L62" s="1627"/>
      <c r="M62" s="1627"/>
      <c r="N62" s="1627"/>
      <c r="O62" s="1627"/>
      <c r="P62" s="1627"/>
      <c r="Q62" s="1627"/>
      <c r="R62" s="1627"/>
      <c r="S62" s="1627"/>
      <c r="T62" s="1627"/>
      <c r="U62" s="1627"/>
      <c r="V62" s="1627"/>
      <c r="W62" s="1627"/>
      <c r="X62" s="1627"/>
      <c r="Y62" s="1627"/>
      <c r="Z62" s="1627"/>
      <c r="AA62" s="1627"/>
      <c r="AB62" s="1627"/>
      <c r="AC62" s="1627"/>
      <c r="AD62" s="1627"/>
      <c r="AE62" s="1627"/>
      <c r="AF62" s="1627"/>
      <c r="AG62" s="1627"/>
      <c r="AH62" s="1627"/>
      <c r="AI62" s="1627"/>
      <c r="AJ62" s="1627"/>
      <c r="AK62" s="1627"/>
      <c r="AL62" s="1627"/>
      <c r="AM62" s="1627"/>
      <c r="AN62" s="1627"/>
      <c r="AO62" s="1627"/>
      <c r="AP62" s="1627"/>
      <c r="AQ62" s="1627"/>
      <c r="AR62" s="1627"/>
      <c r="AS62" s="1627"/>
      <c r="AT62" s="1627"/>
      <c r="AU62" s="1627"/>
      <c r="AV62" s="1627"/>
      <c r="AW62" s="1627"/>
      <c r="AX62" s="1627"/>
      <c r="AY62" s="1627"/>
      <c r="AZ62" s="1627"/>
      <c r="BA62" s="1627"/>
      <c r="BB62" s="1627"/>
      <c r="BC62" s="1627"/>
      <c r="BD62" s="1627"/>
      <c r="BE62" s="1787"/>
    </row>
    <row r="63" spans="2:57">
      <c r="B63" s="1786"/>
      <c r="C63" s="1627"/>
      <c r="D63" s="1627"/>
      <c r="E63" s="1627"/>
      <c r="F63" s="1627"/>
      <c r="G63" s="1627"/>
      <c r="H63" s="1627"/>
      <c r="I63" s="1627"/>
      <c r="J63" s="1627"/>
      <c r="K63" s="1627"/>
      <c r="L63" s="1627"/>
      <c r="M63" s="1627"/>
      <c r="N63" s="1627"/>
      <c r="O63" s="1627"/>
      <c r="P63" s="1627"/>
      <c r="Q63" s="1627"/>
      <c r="R63" s="1627"/>
      <c r="S63" s="1627"/>
      <c r="T63" s="1627"/>
      <c r="U63" s="1627"/>
      <c r="V63" s="1627"/>
      <c r="W63" s="1627"/>
      <c r="X63" s="1627"/>
      <c r="Y63" s="1627"/>
      <c r="Z63" s="1627"/>
      <c r="AA63" s="1627"/>
      <c r="AB63" s="1627"/>
      <c r="AC63" s="1627"/>
      <c r="AD63" s="1627"/>
      <c r="AE63" s="1627"/>
      <c r="AF63" s="1627"/>
      <c r="AG63" s="1627"/>
      <c r="AH63" s="1627"/>
      <c r="AI63" s="1627"/>
      <c r="AJ63" s="1627"/>
      <c r="AK63" s="1627"/>
      <c r="AL63" s="1627"/>
      <c r="AM63" s="1627"/>
      <c r="AN63" s="1627"/>
      <c r="AO63" s="1627"/>
      <c r="AP63" s="1627"/>
      <c r="AQ63" s="1627"/>
      <c r="AR63" s="1627"/>
      <c r="AS63" s="1627"/>
      <c r="AT63" s="1627"/>
      <c r="AU63" s="1627"/>
      <c r="AV63" s="1627"/>
      <c r="AW63" s="1627"/>
      <c r="AX63" s="1627"/>
      <c r="AY63" s="1627"/>
      <c r="AZ63" s="1627"/>
      <c r="BA63" s="1627"/>
      <c r="BB63" s="1627"/>
      <c r="BC63" s="1627"/>
      <c r="BD63" s="1627"/>
      <c r="BE63" s="1787"/>
    </row>
    <row r="64" spans="2:57">
      <c r="B64" s="1786"/>
      <c r="C64" s="1627"/>
      <c r="D64" s="1627"/>
      <c r="E64" s="1627"/>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c r="AI64" s="1627"/>
      <c r="AJ64" s="1627"/>
      <c r="AK64" s="1627"/>
      <c r="AL64" s="1627"/>
      <c r="AM64" s="1627"/>
      <c r="AN64" s="1627"/>
      <c r="AO64" s="1627"/>
      <c r="AP64" s="1627"/>
      <c r="AQ64" s="1627"/>
      <c r="AR64" s="1627"/>
      <c r="AS64" s="1627"/>
      <c r="AT64" s="1627"/>
      <c r="AU64" s="1627"/>
      <c r="AV64" s="1627"/>
      <c r="AW64" s="1627"/>
      <c r="AX64" s="1627"/>
      <c r="AY64" s="1627"/>
      <c r="AZ64" s="1627"/>
      <c r="BA64" s="1627"/>
      <c r="BB64" s="1627"/>
      <c r="BC64" s="1627"/>
      <c r="BD64" s="1627"/>
      <c r="BE64" s="1787"/>
    </row>
    <row r="65" spans="2:57">
      <c r="B65" s="1786"/>
      <c r="C65" s="1627"/>
      <c r="D65" s="1627"/>
      <c r="E65" s="1627"/>
      <c r="F65" s="1627"/>
      <c r="G65" s="1627"/>
      <c r="H65" s="1627"/>
      <c r="I65" s="1627"/>
      <c r="J65" s="1627"/>
      <c r="K65" s="1627"/>
      <c r="L65" s="16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c r="AI65" s="1627"/>
      <c r="AJ65" s="1627"/>
      <c r="AK65" s="1627"/>
      <c r="AL65" s="1627"/>
      <c r="AM65" s="1627"/>
      <c r="AN65" s="1627"/>
      <c r="AO65" s="1627"/>
      <c r="AP65" s="1627"/>
      <c r="AQ65" s="1627"/>
      <c r="AR65" s="1627"/>
      <c r="AS65" s="1627"/>
      <c r="AT65" s="1627"/>
      <c r="AU65" s="1627"/>
      <c r="AV65" s="1627"/>
      <c r="AW65" s="1627"/>
      <c r="AX65" s="1627"/>
      <c r="AY65" s="1627"/>
      <c r="AZ65" s="1627"/>
      <c r="BA65" s="1627"/>
      <c r="BB65" s="1627"/>
      <c r="BC65" s="1627"/>
      <c r="BD65" s="1627"/>
      <c r="BE65" s="1787"/>
    </row>
    <row r="66" spans="2:57">
      <c r="B66" s="1786"/>
      <c r="C66" s="1627"/>
      <c r="D66" s="1627"/>
      <c r="E66" s="1627"/>
      <c r="F66" s="1627"/>
      <c r="G66" s="1627"/>
      <c r="H66" s="1627"/>
      <c r="I66" s="1627"/>
      <c r="J66" s="1627"/>
      <c r="K66" s="1627"/>
      <c r="L66" s="1627"/>
      <c r="M66" s="1627"/>
      <c r="N66" s="1627"/>
      <c r="O66" s="1627"/>
      <c r="P66" s="1627"/>
      <c r="Q66" s="1627"/>
      <c r="R66" s="1627"/>
      <c r="S66" s="1627"/>
      <c r="T66" s="1627"/>
      <c r="U66" s="1627"/>
      <c r="V66" s="1627"/>
      <c r="W66" s="1627"/>
      <c r="X66" s="1627"/>
      <c r="Y66" s="1627"/>
      <c r="Z66" s="1627"/>
      <c r="AA66" s="1627"/>
      <c r="AB66" s="1627"/>
      <c r="AC66" s="1627"/>
      <c r="AD66" s="1627"/>
      <c r="AE66" s="1627"/>
      <c r="AF66" s="1627"/>
      <c r="AG66" s="1627"/>
      <c r="AH66" s="1627"/>
      <c r="AI66" s="1627"/>
      <c r="AJ66" s="1627"/>
      <c r="AK66" s="1627"/>
      <c r="AL66" s="1627"/>
      <c r="AM66" s="1627"/>
      <c r="AN66" s="1627"/>
      <c r="AO66" s="1627"/>
      <c r="AP66" s="1627"/>
      <c r="AQ66" s="1627"/>
      <c r="AR66" s="1627"/>
      <c r="AS66" s="1627"/>
      <c r="AT66" s="1627"/>
      <c r="AU66" s="1627"/>
      <c r="AV66" s="1627"/>
      <c r="AW66" s="1627"/>
      <c r="AX66" s="1627"/>
      <c r="AY66" s="1627"/>
      <c r="AZ66" s="1627"/>
      <c r="BA66" s="1627"/>
      <c r="BB66" s="1627"/>
      <c r="BC66" s="1627"/>
      <c r="BD66" s="1627"/>
      <c r="BE66" s="1787"/>
    </row>
    <row r="67" spans="2:57">
      <c r="B67" s="1786"/>
      <c r="C67" s="1627"/>
      <c r="D67" s="1627"/>
      <c r="E67" s="1627"/>
      <c r="F67" s="1627"/>
      <c r="G67" s="1627"/>
      <c r="H67" s="1627"/>
      <c r="I67" s="1627"/>
      <c r="J67" s="1627"/>
      <c r="K67" s="1627"/>
      <c r="L67" s="1627"/>
      <c r="M67" s="1627"/>
      <c r="N67" s="1627"/>
      <c r="O67" s="1627"/>
      <c r="P67" s="1627"/>
      <c r="Q67" s="1627"/>
      <c r="R67" s="1627"/>
      <c r="S67" s="1627"/>
      <c r="T67" s="1627"/>
      <c r="U67" s="1627"/>
      <c r="V67" s="1627"/>
      <c r="W67" s="1627"/>
      <c r="X67" s="1627"/>
      <c r="Y67" s="1627"/>
      <c r="Z67" s="1627"/>
      <c r="AA67" s="1627"/>
      <c r="AB67" s="1627"/>
      <c r="AC67" s="1627"/>
      <c r="AD67" s="1627"/>
      <c r="AE67" s="1627"/>
      <c r="AF67" s="1627"/>
      <c r="AG67" s="1627"/>
      <c r="AH67" s="1627"/>
      <c r="AI67" s="1627"/>
      <c r="AJ67" s="1627"/>
      <c r="AK67" s="1627"/>
      <c r="AL67" s="1627"/>
      <c r="AM67" s="1627"/>
      <c r="AN67" s="1627"/>
      <c r="AO67" s="1627"/>
      <c r="AP67" s="1627"/>
      <c r="AQ67" s="1627"/>
      <c r="AR67" s="1627"/>
      <c r="AS67" s="1627"/>
      <c r="AT67" s="1627"/>
      <c r="AU67" s="1627"/>
      <c r="AV67" s="1627"/>
      <c r="AW67" s="1627"/>
      <c r="AX67" s="1627"/>
      <c r="AY67" s="1627"/>
      <c r="AZ67" s="1627"/>
      <c r="BA67" s="1627"/>
      <c r="BB67" s="1627"/>
      <c r="BC67" s="1627"/>
      <c r="BD67" s="1627"/>
      <c r="BE67" s="1787"/>
    </row>
    <row r="68" spans="2:57">
      <c r="B68" s="1786"/>
      <c r="C68" s="1627"/>
      <c r="D68" s="1627"/>
      <c r="E68" s="1627"/>
      <c r="F68" s="1627"/>
      <c r="G68" s="1627"/>
      <c r="H68" s="1627"/>
      <c r="I68" s="1627"/>
      <c r="J68" s="1627"/>
      <c r="K68" s="1627"/>
      <c r="L68" s="1627"/>
      <c r="M68" s="1627"/>
      <c r="N68" s="1627"/>
      <c r="O68" s="1627"/>
      <c r="P68" s="1627"/>
      <c r="Q68" s="1627"/>
      <c r="R68" s="1627"/>
      <c r="S68" s="1627"/>
      <c r="T68" s="1627"/>
      <c r="U68" s="1627"/>
      <c r="V68" s="1627"/>
      <c r="W68" s="1627"/>
      <c r="X68" s="1627"/>
      <c r="Y68" s="1627"/>
      <c r="Z68" s="1627"/>
      <c r="AA68" s="1627"/>
      <c r="AB68" s="1627"/>
      <c r="AC68" s="1627"/>
      <c r="AD68" s="1627"/>
      <c r="AE68" s="1627"/>
      <c r="AF68" s="1627"/>
      <c r="AG68" s="1627"/>
      <c r="AH68" s="1627"/>
      <c r="AI68" s="1627"/>
      <c r="AJ68" s="1627"/>
      <c r="AK68" s="1627"/>
      <c r="AL68" s="1627"/>
      <c r="AM68" s="1627"/>
      <c r="AN68" s="1627"/>
      <c r="AO68" s="1627"/>
      <c r="AP68" s="1627"/>
      <c r="AQ68" s="1627"/>
      <c r="AR68" s="1627"/>
      <c r="AS68" s="1627"/>
      <c r="AT68" s="1627"/>
      <c r="AU68" s="1627"/>
      <c r="AV68" s="1627"/>
      <c r="AW68" s="1627"/>
      <c r="AX68" s="1627"/>
      <c r="AY68" s="1627"/>
      <c r="AZ68" s="1627"/>
      <c r="BA68" s="1627"/>
      <c r="BB68" s="1627"/>
      <c r="BC68" s="1627"/>
      <c r="BD68" s="1627"/>
      <c r="BE68" s="1787"/>
    </row>
    <row r="69" spans="2:57">
      <c r="B69" s="1786"/>
      <c r="C69" s="1627"/>
      <c r="D69" s="1627"/>
      <c r="E69" s="1627"/>
      <c r="F69" s="1627"/>
      <c r="G69" s="1627"/>
      <c r="H69" s="1627"/>
      <c r="I69" s="1627"/>
      <c r="J69" s="1627"/>
      <c r="K69" s="1627"/>
      <c r="L69" s="1627"/>
      <c r="M69" s="1627"/>
      <c r="N69" s="1627"/>
      <c r="O69" s="1627"/>
      <c r="P69" s="1627"/>
      <c r="Q69" s="1627"/>
      <c r="R69" s="1627"/>
      <c r="S69" s="1627"/>
      <c r="T69" s="1627"/>
      <c r="U69" s="1627"/>
      <c r="V69" s="1627"/>
      <c r="W69" s="1627"/>
      <c r="X69" s="1627"/>
      <c r="Y69" s="1627"/>
      <c r="Z69" s="1627"/>
      <c r="AA69" s="1627"/>
      <c r="AB69" s="1627"/>
      <c r="AC69" s="1627"/>
      <c r="AD69" s="1627"/>
      <c r="AE69" s="1627"/>
      <c r="AF69" s="1627"/>
      <c r="AG69" s="1627"/>
      <c r="AH69" s="1627"/>
      <c r="AI69" s="1627"/>
      <c r="AJ69" s="1627"/>
      <c r="AK69" s="1627"/>
      <c r="AL69" s="1627"/>
      <c r="AM69" s="1627"/>
      <c r="AN69" s="1627"/>
      <c r="AO69" s="1627"/>
      <c r="AP69" s="1627"/>
      <c r="AQ69" s="1627"/>
      <c r="AR69" s="1627"/>
      <c r="AS69" s="1627"/>
      <c r="AT69" s="1627"/>
      <c r="AU69" s="1627"/>
      <c r="AV69" s="1627"/>
      <c r="AW69" s="1627"/>
      <c r="AX69" s="1627"/>
      <c r="AY69" s="1627"/>
      <c r="AZ69" s="1627"/>
      <c r="BA69" s="1627"/>
      <c r="BB69" s="1627"/>
      <c r="BC69" s="1627"/>
      <c r="BD69" s="1627"/>
      <c r="BE69" s="1787"/>
    </row>
    <row r="70" spans="2:57">
      <c r="B70" s="1786"/>
      <c r="C70" s="1627"/>
      <c r="D70" s="1627"/>
      <c r="E70" s="1627"/>
      <c r="F70" s="1627"/>
      <c r="G70" s="1627"/>
      <c r="H70" s="1627"/>
      <c r="I70" s="1627"/>
      <c r="J70" s="1627"/>
      <c r="K70" s="1627"/>
      <c r="L70" s="1627"/>
      <c r="M70" s="1627"/>
      <c r="N70" s="1627"/>
      <c r="O70" s="1627"/>
      <c r="P70" s="1627"/>
      <c r="Q70" s="1627"/>
      <c r="R70" s="1627"/>
      <c r="S70" s="1627"/>
      <c r="T70" s="1627"/>
      <c r="U70" s="1627"/>
      <c r="V70" s="1627"/>
      <c r="W70" s="1627"/>
      <c r="X70" s="1627"/>
      <c r="Y70" s="1627"/>
      <c r="Z70" s="1627"/>
      <c r="AA70" s="1627"/>
      <c r="AB70" s="1627"/>
      <c r="AC70" s="1627"/>
      <c r="AD70" s="1627"/>
      <c r="AE70" s="1627"/>
      <c r="AF70" s="1627"/>
      <c r="AG70" s="1627"/>
      <c r="AH70" s="1627"/>
      <c r="AI70" s="1627"/>
      <c r="AJ70" s="1627"/>
      <c r="AK70" s="1627"/>
      <c r="AL70" s="1627"/>
      <c r="AM70" s="1627"/>
      <c r="AN70" s="1627"/>
      <c r="AO70" s="1627"/>
      <c r="AP70" s="1627"/>
      <c r="AQ70" s="1627"/>
      <c r="AR70" s="1627"/>
      <c r="AS70" s="1627"/>
      <c r="AT70" s="1627"/>
      <c r="AU70" s="1627"/>
      <c r="AV70" s="1627"/>
      <c r="AW70" s="1627"/>
      <c r="AX70" s="1627"/>
      <c r="AY70" s="1627"/>
      <c r="AZ70" s="1627"/>
      <c r="BA70" s="1627"/>
      <c r="BB70" s="1627"/>
      <c r="BC70" s="1627"/>
      <c r="BD70" s="1627"/>
      <c r="BE70" s="1787"/>
    </row>
    <row r="71" spans="2:57">
      <c r="B71" s="1786"/>
      <c r="C71" s="1627"/>
      <c r="D71" s="1627"/>
      <c r="E71" s="1627"/>
      <c r="F71" s="1627"/>
      <c r="G71" s="1627"/>
      <c r="H71" s="1627"/>
      <c r="I71" s="1627"/>
      <c r="J71" s="1627"/>
      <c r="K71" s="1627"/>
      <c r="L71" s="1627"/>
      <c r="M71" s="1627"/>
      <c r="N71" s="1627"/>
      <c r="O71" s="1627"/>
      <c r="P71" s="1627"/>
      <c r="Q71" s="1627"/>
      <c r="R71" s="1627"/>
      <c r="S71" s="1627"/>
      <c r="T71" s="1627"/>
      <c r="U71" s="1627"/>
      <c r="V71" s="1627"/>
      <c r="W71" s="1627"/>
      <c r="X71" s="1627"/>
      <c r="Y71" s="1627"/>
      <c r="Z71" s="1627"/>
      <c r="AA71" s="1627"/>
      <c r="AB71" s="1627"/>
      <c r="AC71" s="1627"/>
      <c r="AD71" s="1627"/>
      <c r="AE71" s="1627"/>
      <c r="AF71" s="1627"/>
      <c r="AG71" s="1627"/>
      <c r="AH71" s="1627"/>
      <c r="AI71" s="1627"/>
      <c r="AJ71" s="1627"/>
      <c r="AK71" s="1627"/>
      <c r="AL71" s="1627"/>
      <c r="AM71" s="1627"/>
      <c r="AN71" s="1627"/>
      <c r="AO71" s="1627"/>
      <c r="AP71" s="1627"/>
      <c r="AQ71" s="1627"/>
      <c r="AR71" s="1627"/>
      <c r="AS71" s="1627"/>
      <c r="AT71" s="1627"/>
      <c r="AU71" s="1627"/>
      <c r="AV71" s="1627"/>
      <c r="AW71" s="1627"/>
      <c r="AX71" s="1627"/>
      <c r="AY71" s="1627"/>
      <c r="AZ71" s="1627"/>
      <c r="BA71" s="1627"/>
      <c r="BB71" s="1627"/>
      <c r="BC71" s="1627"/>
      <c r="BD71" s="1627"/>
      <c r="BE71" s="1787"/>
    </row>
    <row r="72" spans="2:57">
      <c r="B72" s="1786"/>
      <c r="C72" s="1627"/>
      <c r="D72" s="1627"/>
      <c r="E72" s="1627"/>
      <c r="F72" s="1627"/>
      <c r="G72" s="1627"/>
      <c r="H72" s="1627"/>
      <c r="I72" s="1627"/>
      <c r="J72" s="1627"/>
      <c r="K72" s="1627"/>
      <c r="L72" s="1627"/>
      <c r="M72" s="1627"/>
      <c r="N72" s="1627"/>
      <c r="O72" s="1627"/>
      <c r="P72" s="1627"/>
      <c r="Q72" s="1627"/>
      <c r="R72" s="1627"/>
      <c r="S72" s="1627"/>
      <c r="T72" s="1627"/>
      <c r="U72" s="1627"/>
      <c r="V72" s="1627"/>
      <c r="W72" s="1627"/>
      <c r="X72" s="1627"/>
      <c r="Y72" s="1627"/>
      <c r="Z72" s="1627"/>
      <c r="AA72" s="1627"/>
      <c r="AB72" s="1627"/>
      <c r="AC72" s="1627"/>
      <c r="AD72" s="1627"/>
      <c r="AE72" s="1627"/>
      <c r="AF72" s="1627"/>
      <c r="AG72" s="1627"/>
      <c r="AH72" s="1627"/>
      <c r="AI72" s="1627"/>
      <c r="AJ72" s="1627"/>
      <c r="AK72" s="1627"/>
      <c r="AL72" s="1627"/>
      <c r="AM72" s="1627"/>
      <c r="AN72" s="1627"/>
      <c r="AO72" s="1627"/>
      <c r="AP72" s="1627"/>
      <c r="AQ72" s="1627"/>
      <c r="AR72" s="1627"/>
      <c r="AS72" s="1627"/>
      <c r="AT72" s="1627"/>
      <c r="AU72" s="1627"/>
      <c r="AV72" s="1627"/>
      <c r="AW72" s="1627"/>
      <c r="AX72" s="1627"/>
      <c r="AY72" s="1627"/>
      <c r="AZ72" s="1627"/>
      <c r="BA72" s="1627"/>
      <c r="BB72" s="1627"/>
      <c r="BC72" s="1627"/>
      <c r="BD72" s="1627"/>
      <c r="BE72" s="1787"/>
    </row>
    <row r="73" spans="2:57" ht="13.8" thickBot="1">
      <c r="B73" s="1788"/>
      <c r="C73" s="877"/>
      <c r="D73" s="877"/>
      <c r="E73" s="877"/>
      <c r="F73" s="877"/>
      <c r="G73" s="877"/>
      <c r="H73" s="877"/>
      <c r="I73" s="877"/>
      <c r="J73" s="877"/>
      <c r="K73" s="877"/>
      <c r="L73" s="877"/>
      <c r="M73" s="877"/>
      <c r="N73" s="877"/>
      <c r="O73" s="877"/>
      <c r="P73" s="877"/>
      <c r="Q73" s="877"/>
      <c r="R73" s="877"/>
      <c r="S73" s="877"/>
      <c r="T73" s="877"/>
      <c r="U73" s="877"/>
      <c r="V73" s="877"/>
      <c r="W73" s="877"/>
      <c r="X73" s="877"/>
      <c r="Y73" s="877"/>
      <c r="Z73" s="877"/>
      <c r="AA73" s="877"/>
      <c r="AB73" s="877"/>
      <c r="AC73" s="877"/>
      <c r="AD73" s="877"/>
      <c r="AE73" s="877"/>
      <c r="AF73" s="877"/>
      <c r="AG73" s="877"/>
      <c r="AH73" s="877"/>
      <c r="AI73" s="877"/>
      <c r="AJ73" s="877"/>
      <c r="AK73" s="877"/>
      <c r="AL73" s="877"/>
      <c r="AM73" s="877"/>
      <c r="AN73" s="877"/>
      <c r="AO73" s="877"/>
      <c r="AP73" s="877"/>
      <c r="AQ73" s="877"/>
      <c r="AR73" s="877"/>
      <c r="AS73" s="877"/>
      <c r="AT73" s="877"/>
      <c r="AU73" s="877"/>
      <c r="AV73" s="877"/>
      <c r="AW73" s="877"/>
      <c r="AX73" s="877"/>
      <c r="AY73" s="877"/>
      <c r="AZ73" s="877"/>
      <c r="BA73" s="877"/>
      <c r="BB73" s="877"/>
      <c r="BC73" s="877"/>
      <c r="BD73" s="877"/>
      <c r="BE73" s="1789"/>
    </row>
  </sheetData>
  <sheetProtection sheet="1" selectLockedCells="1"/>
  <mergeCells count="20">
    <mergeCell ref="B3:BE5"/>
    <mergeCell ref="B6:BE8"/>
    <mergeCell ref="K10:Z10"/>
    <mergeCell ref="AL10:BC10"/>
    <mergeCell ref="K11:Z11"/>
    <mergeCell ref="AL11:BC11"/>
    <mergeCell ref="AB10:AK10"/>
    <mergeCell ref="AB11:AK11"/>
    <mergeCell ref="C11:J11"/>
    <mergeCell ref="B10:J10"/>
    <mergeCell ref="B15:BE73"/>
    <mergeCell ref="AB13:AK13"/>
    <mergeCell ref="AB12:AK12"/>
    <mergeCell ref="I12:J12"/>
    <mergeCell ref="B12:H12"/>
    <mergeCell ref="C13:J13"/>
    <mergeCell ref="K13:Z13"/>
    <mergeCell ref="AL13:BC13"/>
    <mergeCell ref="K12:Z12"/>
    <mergeCell ref="AL12:BC12"/>
  </mergeCells>
  <phoneticPr fontId="6" type="noConversion"/>
  <printOptions horizontalCentered="1"/>
  <pageMargins left="0.23622047244094491" right="0.23622047244094491" top="0.47244094488188981" bottom="0.39370078740157483" header="0" footer="0.19685039370078741"/>
  <pageSetup scale="58" orientation="portrait" r:id="rId1"/>
  <headerFooter alignWithMargins="0">
    <oddHeader>&amp;L&amp;G&amp;R&amp;"-,Bold"&amp;K000000GL-PPAP-001.09</oddHeader>
    <oddFooter>&amp;LEffective Date: 01/06/2023&amp;C&amp;P / &amp;N&amp;RRevision 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B1:AW85"/>
  <sheetViews>
    <sheetView showGridLines="0" topLeftCell="A22" zoomScale="59" zoomScaleNormal="59" zoomScaleSheetLayoutView="55" zoomScalePageLayoutView="60" workbookViewId="0">
      <selection activeCell="K110" sqref="K110"/>
    </sheetView>
  </sheetViews>
  <sheetFormatPr defaultRowHeight="14.4"/>
  <cols>
    <col min="1" max="1" width="2.33203125" customWidth="1"/>
    <col min="2" max="2" width="2.33203125" style="45" customWidth="1"/>
    <col min="3" max="5" width="10.6640625" style="45" customWidth="1"/>
    <col min="6" max="23" width="10.6640625" customWidth="1"/>
    <col min="24" max="25" width="2.33203125" customWidth="1"/>
    <col min="26" max="49" width="9.109375" style="273"/>
  </cols>
  <sheetData>
    <row r="1" spans="2:49" ht="15" thickBot="1"/>
    <row r="2" spans="2:49" s="51" customFormat="1" ht="43.2" customHeight="1" thickBot="1">
      <c r="B2" s="1815" t="s">
        <v>416</v>
      </c>
      <c r="C2" s="1816"/>
      <c r="D2" s="1816"/>
      <c r="E2" s="1816"/>
      <c r="F2" s="1816"/>
      <c r="G2" s="1816"/>
      <c r="H2" s="1816"/>
      <c r="I2" s="1816"/>
      <c r="J2" s="1816"/>
      <c r="K2" s="1816"/>
      <c r="L2" s="1816"/>
      <c r="M2" s="1816"/>
      <c r="N2" s="1816"/>
      <c r="O2" s="1816"/>
      <c r="P2" s="1816"/>
      <c r="Q2" s="1816"/>
      <c r="R2" s="1816"/>
      <c r="S2" s="1816"/>
      <c r="T2" s="1816"/>
      <c r="U2" s="1816"/>
      <c r="V2" s="1816"/>
      <c r="W2" s="1816"/>
      <c r="X2" s="1816"/>
      <c r="Y2" s="1817"/>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row>
    <row r="3" spans="2:49" s="62" customFormat="1" ht="7.5" customHeight="1" thickBot="1">
      <c r="B3" s="362"/>
      <c r="C3" s="362"/>
      <c r="D3" s="362"/>
      <c r="E3" s="362"/>
      <c r="F3" s="362"/>
      <c r="G3" s="362"/>
      <c r="H3" s="362"/>
      <c r="I3" s="362"/>
      <c r="J3" s="362"/>
      <c r="K3" s="362"/>
      <c r="L3" s="362"/>
      <c r="M3" s="362"/>
      <c r="N3" s="362"/>
      <c r="O3" s="362"/>
      <c r="P3" s="362"/>
      <c r="Q3" s="362"/>
      <c r="R3" s="362"/>
      <c r="S3" s="362"/>
      <c r="T3" s="362"/>
      <c r="U3" s="362"/>
      <c r="V3" s="362"/>
      <c r="W3" s="362"/>
      <c r="X3" s="362"/>
      <c r="Y3"/>
      <c r="Z3" s="273"/>
      <c r="AA3" s="273"/>
      <c r="AB3" s="273"/>
      <c r="AC3" s="273"/>
      <c r="AD3" s="273"/>
      <c r="AE3" s="273"/>
      <c r="AF3" s="273"/>
      <c r="AG3" s="273"/>
      <c r="AH3" s="273"/>
      <c r="AI3" s="273"/>
      <c r="AJ3" s="273"/>
      <c r="AK3" s="273"/>
      <c r="AL3" s="273"/>
      <c r="AM3" s="273"/>
      <c r="AN3" s="273"/>
      <c r="AO3" s="273"/>
      <c r="AP3" s="273"/>
      <c r="AQ3" s="274"/>
      <c r="AR3" s="274"/>
      <c r="AS3" s="274"/>
      <c r="AT3" s="274"/>
      <c r="AU3" s="274"/>
      <c r="AV3" s="274"/>
      <c r="AW3" s="274"/>
    </row>
    <row r="4" spans="2:49" s="62" customFormat="1" ht="10.95" customHeight="1">
      <c r="B4" s="60"/>
      <c r="C4" s="61"/>
      <c r="D4" s="61"/>
      <c r="E4" s="61"/>
      <c r="F4" s="61"/>
      <c r="G4" s="61"/>
      <c r="H4" s="61"/>
      <c r="I4" s="61"/>
      <c r="J4" s="61"/>
      <c r="K4" s="61"/>
      <c r="L4" s="61"/>
      <c r="M4" s="61"/>
      <c r="N4" s="61"/>
      <c r="O4" s="61"/>
      <c r="P4" s="61"/>
      <c r="Q4" s="61"/>
      <c r="R4" s="61"/>
      <c r="S4" s="61"/>
      <c r="T4" s="61"/>
      <c r="U4" s="61"/>
      <c r="V4" s="61"/>
      <c r="W4" s="61"/>
      <c r="X4" s="61"/>
      <c r="Y4" s="364"/>
      <c r="Z4" s="273"/>
      <c r="AA4" s="273"/>
      <c r="AB4" s="273"/>
      <c r="AC4" s="273"/>
      <c r="AD4" s="273"/>
      <c r="AE4" s="273"/>
      <c r="AF4" s="273"/>
      <c r="AG4" s="273"/>
      <c r="AH4" s="273"/>
      <c r="AI4" s="273"/>
      <c r="AJ4" s="273"/>
      <c r="AK4" s="273"/>
      <c r="AL4" s="273"/>
      <c r="AM4" s="273"/>
      <c r="AN4" s="273"/>
      <c r="AO4" s="273"/>
      <c r="AP4" s="273"/>
      <c r="AQ4" s="274"/>
      <c r="AR4" s="274"/>
      <c r="AS4" s="274"/>
      <c r="AT4" s="274"/>
      <c r="AU4" s="274"/>
      <c r="AV4" s="274"/>
      <c r="AW4" s="274"/>
    </row>
    <row r="5" spans="2:49" s="182" customFormat="1" ht="45" customHeight="1">
      <c r="B5" s="1829" t="s">
        <v>417</v>
      </c>
      <c r="C5" s="1818"/>
      <c r="D5" s="1819"/>
      <c r="E5" s="1820"/>
      <c r="F5" s="1835">
        <f>('0. PAR'!I8)</f>
        <v>0</v>
      </c>
      <c r="G5" s="1835"/>
      <c r="H5" s="1835"/>
      <c r="I5" s="1835"/>
      <c r="J5" s="356"/>
      <c r="K5" s="1818" t="s">
        <v>418</v>
      </c>
      <c r="L5" s="1818"/>
      <c r="M5" s="1818"/>
      <c r="N5" s="1818"/>
      <c r="O5" s="1819"/>
      <c r="P5" s="1819"/>
      <c r="Q5" s="1819"/>
      <c r="R5" s="1820"/>
      <c r="S5" s="1849">
        <f>('0. PAR'!AO9)</f>
        <v>0</v>
      </c>
      <c r="T5" s="1849"/>
      <c r="U5" s="1849"/>
      <c r="V5" s="1849"/>
      <c r="W5" s="1849"/>
      <c r="X5" s="1849"/>
      <c r="Y5" s="365"/>
      <c r="Z5" s="273"/>
      <c r="AA5" s="273"/>
      <c r="AB5" s="273"/>
      <c r="AC5" s="273"/>
      <c r="AD5" s="273"/>
      <c r="AE5" s="273"/>
      <c r="AF5" s="273"/>
      <c r="AG5" s="273"/>
      <c r="AH5" s="273"/>
      <c r="AI5" s="273"/>
      <c r="AJ5" s="273"/>
      <c r="AK5" s="273"/>
      <c r="AL5" s="273"/>
      <c r="AM5" s="273"/>
      <c r="AN5" s="273"/>
      <c r="AO5" s="273"/>
      <c r="AP5" s="273"/>
      <c r="AQ5" s="275"/>
      <c r="AR5" s="275"/>
      <c r="AS5" s="275"/>
      <c r="AT5" s="275"/>
      <c r="AU5" s="275"/>
      <c r="AV5" s="275"/>
      <c r="AW5" s="275"/>
    </row>
    <row r="6" spans="2:49" s="182" customFormat="1" ht="45" customHeight="1">
      <c r="B6" s="1829" t="s">
        <v>419</v>
      </c>
      <c r="C6" s="1818"/>
      <c r="D6" s="1819"/>
      <c r="E6" s="1820"/>
      <c r="F6" s="1836">
        <f>('0. PAR'!AO8)</f>
        <v>0</v>
      </c>
      <c r="G6" s="1836"/>
      <c r="H6" s="1836"/>
      <c r="I6" s="1836"/>
      <c r="J6" s="356"/>
      <c r="K6" s="357"/>
      <c r="L6" s="357"/>
      <c r="M6" s="357"/>
      <c r="N6" s="357"/>
      <c r="O6" s="1818" t="s">
        <v>420</v>
      </c>
      <c r="P6" s="1819"/>
      <c r="Q6" s="1819"/>
      <c r="R6" s="1820"/>
      <c r="S6" s="1853"/>
      <c r="T6" s="1853"/>
      <c r="U6" s="1853"/>
      <c r="V6" s="1853"/>
      <c r="W6" s="1853"/>
      <c r="X6" s="1853"/>
      <c r="Y6" s="365"/>
      <c r="Z6" s="273"/>
      <c r="AA6" s="273"/>
      <c r="AB6" s="273"/>
      <c r="AC6" s="273"/>
      <c r="AD6" s="273"/>
      <c r="AE6" s="273"/>
      <c r="AF6" s="273"/>
      <c r="AG6" s="273"/>
      <c r="AH6" s="273"/>
      <c r="AI6" s="273"/>
      <c r="AJ6" s="273"/>
      <c r="AK6" s="273"/>
      <c r="AL6" s="273"/>
      <c r="AM6" s="273"/>
      <c r="AN6" s="273"/>
      <c r="AO6" s="273"/>
      <c r="AP6" s="273"/>
      <c r="AQ6" s="275"/>
      <c r="AR6" s="275"/>
      <c r="AS6" s="275"/>
      <c r="AT6" s="275"/>
      <c r="AU6" s="275"/>
      <c r="AV6" s="275"/>
      <c r="AW6" s="275"/>
    </row>
    <row r="7" spans="2:49" s="182" customFormat="1" ht="45" customHeight="1">
      <c r="B7" s="1829" t="s">
        <v>414</v>
      </c>
      <c r="C7" s="1818"/>
      <c r="D7" s="1819"/>
      <c r="E7" s="1820"/>
      <c r="F7" s="1836">
        <f>('0. PAR'!I9)</f>
        <v>0</v>
      </c>
      <c r="G7" s="1836"/>
      <c r="H7" s="1836"/>
      <c r="I7" s="1836"/>
      <c r="J7" s="356"/>
      <c r="K7" s="357"/>
      <c r="L7" s="357"/>
      <c r="M7" s="357"/>
      <c r="N7" s="357"/>
      <c r="O7" s="1823" t="s">
        <v>421</v>
      </c>
      <c r="P7" s="1823"/>
      <c r="Q7" s="1823"/>
      <c r="R7" s="1824"/>
      <c r="S7" s="1852"/>
      <c r="T7" s="1852"/>
      <c r="U7" s="1852"/>
      <c r="V7" s="1852"/>
      <c r="W7" s="1852"/>
      <c r="X7" s="1852"/>
      <c r="Y7" s="365"/>
      <c r="Z7" s="273"/>
      <c r="AA7" s="273"/>
      <c r="AB7" s="273"/>
      <c r="AC7" s="273"/>
      <c r="AD7" s="273"/>
      <c r="AE7" s="273"/>
      <c r="AF7" s="273"/>
      <c r="AG7" s="273"/>
      <c r="AH7" s="273"/>
      <c r="AI7" s="273"/>
      <c r="AJ7" s="273"/>
      <c r="AK7" s="273"/>
      <c r="AL7" s="273"/>
      <c r="AM7" s="273"/>
      <c r="AN7" s="273"/>
      <c r="AO7" s="273"/>
      <c r="AP7" s="273"/>
      <c r="AQ7" s="275"/>
      <c r="AR7" s="275"/>
      <c r="AS7" s="275"/>
      <c r="AT7" s="275"/>
      <c r="AU7" s="275"/>
      <c r="AV7" s="275"/>
      <c r="AW7" s="275"/>
    </row>
    <row r="8" spans="2:49" s="182" customFormat="1" ht="45" customHeight="1">
      <c r="B8" s="1829" t="s">
        <v>422</v>
      </c>
      <c r="C8" s="1818"/>
      <c r="D8" s="1819"/>
      <c r="E8" s="1820"/>
      <c r="F8" s="1837"/>
      <c r="G8" s="1837"/>
      <c r="H8" s="1837"/>
      <c r="I8" s="1837"/>
      <c r="J8" s="358"/>
      <c r="K8" s="359"/>
      <c r="L8" s="359"/>
      <c r="M8" s="359"/>
      <c r="N8" s="359"/>
      <c r="O8" s="1823" t="s">
        <v>423</v>
      </c>
      <c r="P8" s="1823"/>
      <c r="Q8" s="1823"/>
      <c r="R8" s="1824"/>
      <c r="S8" s="1851"/>
      <c r="T8" s="1851"/>
      <c r="U8" s="1851"/>
      <c r="V8" s="1851"/>
      <c r="W8" s="1851"/>
      <c r="X8" s="1851"/>
      <c r="Y8" s="365"/>
      <c r="Z8" s="273"/>
      <c r="AA8" s="273"/>
      <c r="AB8" s="273"/>
      <c r="AC8" s="273"/>
      <c r="AD8" s="273"/>
      <c r="AE8" s="273"/>
      <c r="AF8" s="273"/>
      <c r="AG8" s="273"/>
      <c r="AH8" s="273"/>
      <c r="AI8" s="273"/>
      <c r="AJ8" s="273"/>
      <c r="AK8" s="273"/>
      <c r="AL8" s="273"/>
      <c r="AM8" s="273"/>
      <c r="AN8" s="273"/>
      <c r="AO8" s="273"/>
      <c r="AP8" s="273"/>
      <c r="AQ8" s="275"/>
      <c r="AR8" s="275"/>
      <c r="AS8" s="275"/>
      <c r="AT8" s="275"/>
      <c r="AU8" s="275"/>
      <c r="AV8" s="275"/>
      <c r="AW8" s="275"/>
    </row>
    <row r="9" spans="2:49" s="182" customFormat="1" ht="45" customHeight="1" thickBot="1">
      <c r="B9" s="1825" t="s">
        <v>424</v>
      </c>
      <c r="C9" s="1826"/>
      <c r="D9" s="1827"/>
      <c r="E9" s="1828"/>
      <c r="F9" s="1838"/>
      <c r="G9" s="1838"/>
      <c r="H9" s="1838"/>
      <c r="I9" s="1838"/>
      <c r="J9" s="366"/>
      <c r="K9" s="367"/>
      <c r="L9" s="367"/>
      <c r="M9" s="367"/>
      <c r="N9" s="367"/>
      <c r="O9" s="1821" t="s">
        <v>167</v>
      </c>
      <c r="P9" s="1821"/>
      <c r="Q9" s="1821"/>
      <c r="R9" s="1822"/>
      <c r="S9" s="1850">
        <f>('0. PAR'!AO12)</f>
        <v>0</v>
      </c>
      <c r="T9" s="1850"/>
      <c r="U9" s="1850"/>
      <c r="V9" s="1850"/>
      <c r="W9" s="1850"/>
      <c r="X9" s="1850"/>
      <c r="Y9" s="368"/>
      <c r="Z9" s="273"/>
      <c r="AA9" s="273"/>
      <c r="AB9" s="273"/>
      <c r="AC9" s="273"/>
      <c r="AD9" s="273"/>
      <c r="AE9" s="273"/>
      <c r="AF9" s="273"/>
      <c r="AG9" s="273"/>
      <c r="AH9" s="273"/>
      <c r="AI9" s="273"/>
      <c r="AJ9" s="273"/>
      <c r="AK9" s="273"/>
      <c r="AL9" s="273"/>
      <c r="AM9" s="273"/>
      <c r="AN9" s="273"/>
      <c r="AO9" s="273"/>
      <c r="AP9" s="273"/>
      <c r="AQ9" s="275"/>
      <c r="AR9" s="275"/>
      <c r="AS9" s="275"/>
      <c r="AT9" s="275"/>
      <c r="AU9" s="275"/>
      <c r="AV9" s="275"/>
      <c r="AW9" s="275"/>
    </row>
    <row r="10" spans="2:49" s="182" customFormat="1" ht="7.5" customHeight="1" thickBot="1">
      <c r="B10" s="371"/>
      <c r="C10" s="372"/>
      <c r="D10" s="373"/>
      <c r="E10" s="373"/>
      <c r="F10" s="374"/>
      <c r="G10" s="374"/>
      <c r="H10" s="374"/>
      <c r="I10" s="375"/>
      <c r="J10" s="375"/>
      <c r="K10" s="376"/>
      <c r="L10" s="376"/>
      <c r="M10" s="376"/>
      <c r="N10" s="376"/>
      <c r="O10" s="377"/>
      <c r="P10" s="377"/>
      <c r="Q10" s="377"/>
      <c r="R10" s="377"/>
      <c r="S10" s="377"/>
      <c r="T10" s="377"/>
      <c r="U10" s="377"/>
      <c r="V10" s="377"/>
      <c r="W10" s="377"/>
      <c r="X10" s="377"/>
      <c r="Y10" s="378"/>
      <c r="Z10" s="273"/>
      <c r="AA10" s="273"/>
      <c r="AB10" s="273"/>
      <c r="AC10" s="273"/>
      <c r="AD10" s="273"/>
      <c r="AE10" s="273"/>
      <c r="AF10" s="273"/>
      <c r="AG10" s="273"/>
      <c r="AH10" s="273"/>
      <c r="AI10" s="273"/>
      <c r="AJ10" s="273"/>
      <c r="AK10" s="273"/>
      <c r="AL10" s="273"/>
      <c r="AM10" s="273"/>
      <c r="AN10" s="273"/>
      <c r="AO10" s="273"/>
      <c r="AP10" s="273"/>
      <c r="AQ10" s="275"/>
      <c r="AR10" s="275"/>
      <c r="AS10" s="275"/>
      <c r="AT10" s="275"/>
      <c r="AU10" s="275"/>
      <c r="AV10" s="275"/>
      <c r="AW10" s="275"/>
    </row>
    <row r="11" spans="2:49" s="182" customFormat="1" ht="45" customHeight="1" thickBot="1">
      <c r="B11" s="353"/>
      <c r="C11" s="1794" t="s">
        <v>425</v>
      </c>
      <c r="D11" s="1795"/>
      <c r="E11" s="1795"/>
      <c r="F11" s="1795"/>
      <c r="G11" s="1795"/>
      <c r="H11" s="1795"/>
      <c r="I11" s="1795"/>
      <c r="J11" s="1795"/>
      <c r="K11" s="1795"/>
      <c r="L11" s="1795"/>
      <c r="M11" s="1795"/>
      <c r="N11" s="1795"/>
      <c r="O11" s="1795"/>
      <c r="P11" s="1795"/>
      <c r="Q11" s="1795"/>
      <c r="R11" s="1795"/>
      <c r="S11" s="1795"/>
      <c r="T11" s="1795"/>
      <c r="U11" s="1795"/>
      <c r="V11" s="1795"/>
      <c r="W11" s="1795"/>
      <c r="X11" s="1796"/>
      <c r="Y11" s="365"/>
      <c r="Z11" s="273"/>
      <c r="AA11" s="273"/>
      <c r="AB11" s="273"/>
      <c r="AC11" s="273"/>
      <c r="AD11" s="273"/>
      <c r="AE11" s="273"/>
      <c r="AF11" s="273"/>
      <c r="AG11" s="273"/>
      <c r="AH11" s="273"/>
      <c r="AI11" s="273"/>
      <c r="AJ11" s="273"/>
      <c r="AK11" s="273"/>
      <c r="AL11" s="273"/>
      <c r="AM11" s="273"/>
      <c r="AN11" s="273"/>
      <c r="AO11" s="273"/>
      <c r="AP11" s="273"/>
      <c r="AQ11" s="275"/>
      <c r="AR11" s="275"/>
      <c r="AS11" s="275"/>
      <c r="AT11" s="275"/>
      <c r="AU11" s="275"/>
      <c r="AV11" s="275"/>
      <c r="AW11" s="275"/>
    </row>
    <row r="12" spans="2:49" s="182" customFormat="1" ht="43.95" customHeight="1" thickBot="1">
      <c r="B12" s="348"/>
      <c r="C12" s="1809" t="s">
        <v>426</v>
      </c>
      <c r="D12" s="1810"/>
      <c r="E12" s="1810"/>
      <c r="F12" s="1810"/>
      <c r="G12" s="1811"/>
      <c r="H12" s="1855"/>
      <c r="I12" s="1856"/>
      <c r="J12" s="1856"/>
      <c r="K12" s="1856"/>
      <c r="L12" s="1857"/>
      <c r="M12" s="1800" t="s">
        <v>427</v>
      </c>
      <c r="N12" s="1801"/>
      <c r="O12" s="1801"/>
      <c r="P12" s="1801"/>
      <c r="Q12" s="1801"/>
      <c r="R12" s="1802"/>
      <c r="S12" s="1797" t="s">
        <v>428</v>
      </c>
      <c r="T12" s="1798"/>
      <c r="U12" s="1798"/>
      <c r="V12" s="1798"/>
      <c r="W12" s="1798"/>
      <c r="X12" s="1799"/>
      <c r="Y12" s="365"/>
      <c r="Z12" s="273"/>
      <c r="AA12" s="273"/>
      <c r="AB12" s="273"/>
      <c r="AC12" s="273"/>
      <c r="AD12" s="273"/>
      <c r="AE12" s="273"/>
      <c r="AF12" s="273"/>
      <c r="AG12" s="273"/>
      <c r="AH12" s="273"/>
      <c r="AI12" s="273"/>
      <c r="AJ12" s="273"/>
      <c r="AK12" s="273"/>
      <c r="AL12" s="273"/>
      <c r="AM12" s="273"/>
      <c r="AN12" s="273"/>
      <c r="AO12" s="273"/>
      <c r="AP12" s="273"/>
      <c r="AQ12" s="275"/>
      <c r="AR12" s="275"/>
      <c r="AS12" s="275"/>
      <c r="AT12" s="275"/>
      <c r="AU12" s="275"/>
      <c r="AV12" s="275"/>
      <c r="AW12" s="275"/>
    </row>
    <row r="13" spans="2:49" s="182" customFormat="1" ht="43.95" customHeight="1" thickBot="1">
      <c r="B13" s="348"/>
      <c r="C13" s="1812" t="s">
        <v>429</v>
      </c>
      <c r="D13" s="1813"/>
      <c r="E13" s="1813"/>
      <c r="F13" s="1813"/>
      <c r="G13" s="1814"/>
      <c r="H13" s="1855"/>
      <c r="I13" s="1856"/>
      <c r="J13" s="1856"/>
      <c r="K13" s="1856"/>
      <c r="L13" s="1857"/>
      <c r="M13" s="1800"/>
      <c r="N13" s="1801"/>
      <c r="O13" s="1801"/>
      <c r="P13" s="1801"/>
      <c r="Q13" s="1801"/>
      <c r="R13" s="1802"/>
      <c r="S13" s="1800"/>
      <c r="T13" s="1801"/>
      <c r="U13" s="1801"/>
      <c r="V13" s="1801"/>
      <c r="W13" s="1801"/>
      <c r="X13" s="1802"/>
      <c r="Y13" s="365"/>
      <c r="Z13" s="273"/>
      <c r="AA13" s="273"/>
      <c r="AB13" s="273"/>
      <c r="AC13" s="273"/>
      <c r="AD13" s="273"/>
      <c r="AE13" s="273"/>
      <c r="AF13" s="273"/>
      <c r="AG13" s="273"/>
      <c r="AH13" s="273"/>
      <c r="AI13" s="273"/>
      <c r="AJ13" s="273"/>
      <c r="AK13" s="273"/>
      <c r="AL13" s="273"/>
      <c r="AM13" s="273"/>
      <c r="AN13" s="273"/>
      <c r="AO13" s="273"/>
      <c r="AP13" s="273"/>
      <c r="AQ13" s="275"/>
      <c r="AR13" s="275"/>
      <c r="AS13" s="275"/>
      <c r="AT13" s="275"/>
      <c r="AU13" s="275"/>
      <c r="AV13" s="275"/>
      <c r="AW13" s="275"/>
    </row>
    <row r="14" spans="2:49" s="182" customFormat="1" ht="43.95" customHeight="1" thickBot="1">
      <c r="B14" s="348"/>
      <c r="C14" s="1812" t="s">
        <v>430</v>
      </c>
      <c r="D14" s="1813"/>
      <c r="E14" s="1813"/>
      <c r="F14" s="1813"/>
      <c r="G14" s="1814"/>
      <c r="H14" s="1855"/>
      <c r="I14" s="1856"/>
      <c r="J14" s="1856"/>
      <c r="K14" s="1856"/>
      <c r="L14" s="1857"/>
      <c r="M14" s="1800"/>
      <c r="N14" s="1801"/>
      <c r="O14" s="1801"/>
      <c r="P14" s="1801"/>
      <c r="Q14" s="1801"/>
      <c r="R14" s="1802"/>
      <c r="S14" s="1800"/>
      <c r="T14" s="1801"/>
      <c r="U14" s="1801"/>
      <c r="V14" s="1801"/>
      <c r="W14" s="1801"/>
      <c r="X14" s="1802"/>
      <c r="Y14" s="365"/>
      <c r="Z14" s="273"/>
      <c r="AA14" s="273"/>
      <c r="AB14" s="273"/>
      <c r="AC14" s="273"/>
      <c r="AD14" s="273"/>
      <c r="AE14" s="273"/>
      <c r="AF14" s="273"/>
      <c r="AG14" s="273"/>
      <c r="AH14" s="273"/>
      <c r="AI14" s="273"/>
      <c r="AJ14" s="273"/>
      <c r="AK14" s="273"/>
      <c r="AL14" s="273"/>
      <c r="AM14" s="273"/>
      <c r="AN14" s="273"/>
      <c r="AO14" s="273"/>
      <c r="AP14" s="273"/>
      <c r="AQ14" s="275"/>
      <c r="AR14" s="275"/>
      <c r="AS14" s="275"/>
      <c r="AT14" s="275"/>
      <c r="AU14" s="275"/>
      <c r="AV14" s="275"/>
      <c r="AW14" s="275"/>
    </row>
    <row r="15" spans="2:49" s="182" customFormat="1" ht="43.95" customHeight="1" thickBot="1">
      <c r="B15" s="348"/>
      <c r="C15" s="1812" t="s">
        <v>431</v>
      </c>
      <c r="D15" s="1813"/>
      <c r="E15" s="1813"/>
      <c r="F15" s="1813"/>
      <c r="G15" s="1814"/>
      <c r="H15" s="1855"/>
      <c r="I15" s="1856"/>
      <c r="J15" s="1856"/>
      <c r="K15" s="1856"/>
      <c r="L15" s="1857"/>
      <c r="M15" s="1800"/>
      <c r="N15" s="1801"/>
      <c r="O15" s="1801"/>
      <c r="P15" s="1801"/>
      <c r="Q15" s="1801"/>
      <c r="R15" s="1802"/>
      <c r="S15" s="1800"/>
      <c r="T15" s="1801"/>
      <c r="U15" s="1801"/>
      <c r="V15" s="1801"/>
      <c r="W15" s="1801"/>
      <c r="X15" s="1802"/>
      <c r="Y15" s="365"/>
      <c r="Z15" s="273"/>
      <c r="AA15" s="273"/>
      <c r="AB15" s="273"/>
      <c r="AC15" s="273"/>
      <c r="AD15" s="273"/>
      <c r="AE15" s="273"/>
      <c r="AF15" s="273"/>
      <c r="AG15" s="273"/>
      <c r="AH15" s="273"/>
      <c r="AI15" s="273"/>
      <c r="AJ15" s="273"/>
      <c r="AK15" s="273"/>
      <c r="AL15" s="273"/>
      <c r="AM15" s="273"/>
      <c r="AN15" s="273"/>
      <c r="AO15" s="273"/>
      <c r="AP15" s="273"/>
      <c r="AQ15" s="275"/>
      <c r="AR15" s="275"/>
      <c r="AS15" s="275"/>
      <c r="AT15" s="275"/>
      <c r="AU15" s="275"/>
      <c r="AV15" s="275"/>
      <c r="AW15" s="275"/>
    </row>
    <row r="16" spans="2:49" s="182" customFormat="1" ht="43.95" customHeight="1" thickBot="1">
      <c r="B16" s="348"/>
      <c r="C16" s="1812" t="s">
        <v>432</v>
      </c>
      <c r="D16" s="1813"/>
      <c r="E16" s="1813"/>
      <c r="F16" s="1813"/>
      <c r="G16" s="1814"/>
      <c r="H16" s="1855"/>
      <c r="I16" s="1856"/>
      <c r="J16" s="1856"/>
      <c r="K16" s="1856"/>
      <c r="L16" s="1857"/>
      <c r="M16" s="1803"/>
      <c r="N16" s="1804"/>
      <c r="O16" s="1804"/>
      <c r="P16" s="1804"/>
      <c r="Q16" s="1804"/>
      <c r="R16" s="1805"/>
      <c r="S16" s="1803"/>
      <c r="T16" s="1804"/>
      <c r="U16" s="1804"/>
      <c r="V16" s="1804"/>
      <c r="W16" s="1804"/>
      <c r="X16" s="1805"/>
      <c r="Y16" s="365"/>
      <c r="Z16" s="273"/>
      <c r="AA16" s="273"/>
      <c r="AB16" s="273"/>
      <c r="AC16" s="273"/>
      <c r="AD16" s="273"/>
      <c r="AE16" s="273"/>
      <c r="AF16" s="273"/>
      <c r="AG16" s="273"/>
      <c r="AH16" s="273"/>
      <c r="AI16" s="273"/>
      <c r="AJ16" s="273"/>
      <c r="AK16" s="273"/>
      <c r="AL16" s="273"/>
      <c r="AM16" s="273"/>
      <c r="AN16" s="273"/>
      <c r="AO16" s="273"/>
      <c r="AP16" s="273"/>
      <c r="AQ16" s="275"/>
      <c r="AR16" s="275"/>
      <c r="AS16" s="275"/>
      <c r="AT16" s="275"/>
      <c r="AU16" s="275"/>
      <c r="AV16" s="275"/>
      <c r="AW16" s="275"/>
    </row>
    <row r="17" spans="2:49" s="182" customFormat="1" ht="43.95" customHeight="1" thickBot="1">
      <c r="B17" s="348"/>
      <c r="C17" s="1806" t="s">
        <v>433</v>
      </c>
      <c r="D17" s="1807"/>
      <c r="E17" s="1807"/>
      <c r="F17" s="1807"/>
      <c r="G17" s="1807"/>
      <c r="H17" s="1807"/>
      <c r="I17" s="1807"/>
      <c r="J17" s="1807"/>
      <c r="K17" s="1807"/>
      <c r="L17" s="1807"/>
      <c r="M17" s="1807"/>
      <c r="N17" s="1807"/>
      <c r="O17" s="1807"/>
      <c r="P17" s="1807"/>
      <c r="Q17" s="1807"/>
      <c r="R17" s="1807"/>
      <c r="S17" s="1807"/>
      <c r="T17" s="1807"/>
      <c r="U17" s="1807"/>
      <c r="V17" s="1807"/>
      <c r="W17" s="1807"/>
      <c r="X17" s="352"/>
      <c r="Y17" s="365"/>
      <c r="Z17" s="273"/>
      <c r="AA17" s="273"/>
      <c r="AB17" s="273"/>
      <c r="AC17" s="273"/>
      <c r="AD17" s="273"/>
      <c r="AE17" s="273"/>
      <c r="AF17" s="273"/>
      <c r="AG17" s="273"/>
      <c r="AH17" s="273"/>
      <c r="AI17" s="273"/>
      <c r="AJ17" s="273"/>
      <c r="AK17" s="273"/>
      <c r="AL17" s="273"/>
      <c r="AM17" s="273"/>
      <c r="AN17" s="273"/>
      <c r="AO17" s="273"/>
      <c r="AP17" s="273"/>
      <c r="AQ17" s="275"/>
      <c r="AR17" s="275"/>
      <c r="AS17" s="275"/>
      <c r="AT17" s="275"/>
      <c r="AU17" s="275"/>
      <c r="AV17" s="275"/>
      <c r="AW17" s="275"/>
    </row>
    <row r="18" spans="2:49" s="182" customFormat="1" ht="7.5" customHeight="1" thickBot="1">
      <c r="B18" s="348"/>
      <c r="C18" s="363"/>
      <c r="D18" s="363"/>
      <c r="E18" s="363"/>
      <c r="F18" s="363"/>
      <c r="G18" s="363"/>
      <c r="H18" s="363"/>
      <c r="I18" s="363"/>
      <c r="J18" s="363"/>
      <c r="K18" s="363"/>
      <c r="L18" s="363"/>
      <c r="M18" s="363"/>
      <c r="N18" s="363"/>
      <c r="O18" s="363"/>
      <c r="P18" s="363"/>
      <c r="Q18" s="363"/>
      <c r="R18" s="363"/>
      <c r="S18" s="350"/>
      <c r="T18" s="350"/>
      <c r="U18" s="350"/>
      <c r="V18" s="350"/>
      <c r="W18" s="350"/>
      <c r="X18" s="350"/>
      <c r="Y18" s="365"/>
      <c r="Z18" s="273"/>
      <c r="AA18" s="273"/>
      <c r="AB18" s="273"/>
      <c r="AC18" s="273"/>
      <c r="AD18" s="273"/>
      <c r="AE18" s="273"/>
      <c r="AF18" s="273"/>
      <c r="AG18" s="273"/>
      <c r="AH18" s="273"/>
      <c r="AI18" s="273"/>
      <c r="AJ18" s="273"/>
      <c r="AK18" s="273"/>
      <c r="AL18" s="273"/>
      <c r="AM18" s="273"/>
      <c r="AN18" s="273"/>
      <c r="AO18" s="273"/>
      <c r="AP18" s="273"/>
      <c r="AQ18" s="275"/>
      <c r="AR18" s="275"/>
      <c r="AS18" s="275"/>
      <c r="AT18" s="275"/>
      <c r="AU18" s="275"/>
      <c r="AV18" s="275"/>
      <c r="AW18" s="275"/>
    </row>
    <row r="19" spans="2:49" s="182" customFormat="1" ht="45" customHeight="1" thickBot="1">
      <c r="B19" s="348"/>
      <c r="C19" s="1794" t="s">
        <v>434</v>
      </c>
      <c r="D19" s="1795"/>
      <c r="E19" s="1795"/>
      <c r="F19" s="1795"/>
      <c r="G19" s="1795"/>
      <c r="H19" s="1795"/>
      <c r="I19" s="1795"/>
      <c r="J19" s="1795"/>
      <c r="K19" s="1795"/>
      <c r="L19" s="1795"/>
      <c r="M19" s="1795"/>
      <c r="N19" s="1795"/>
      <c r="O19" s="1795"/>
      <c r="P19" s="1795"/>
      <c r="Q19" s="1795"/>
      <c r="R19" s="1795"/>
      <c r="S19" s="1795"/>
      <c r="T19" s="1795"/>
      <c r="U19" s="1795"/>
      <c r="V19" s="1795"/>
      <c r="W19" s="1795"/>
      <c r="X19" s="1796"/>
      <c r="Y19" s="365"/>
      <c r="Z19" s="273"/>
      <c r="AA19" s="273"/>
      <c r="AB19" s="273"/>
      <c r="AC19" s="273"/>
      <c r="AD19" s="273"/>
      <c r="AE19" s="273"/>
      <c r="AF19" s="273"/>
      <c r="AG19" s="273"/>
      <c r="AH19" s="273"/>
      <c r="AI19" s="273"/>
      <c r="AJ19" s="273"/>
      <c r="AK19" s="273"/>
      <c r="AL19" s="273"/>
      <c r="AM19" s="273"/>
      <c r="AN19" s="273"/>
      <c r="AO19" s="273"/>
      <c r="AP19" s="273"/>
      <c r="AQ19" s="275"/>
      <c r="AR19" s="275"/>
      <c r="AS19" s="275"/>
      <c r="AT19" s="275"/>
      <c r="AU19" s="275"/>
      <c r="AV19" s="275"/>
      <c r="AW19" s="275"/>
    </row>
    <row r="20" spans="2:49" s="182" customFormat="1" ht="45" customHeight="1" thickBot="1">
      <c r="B20" s="348"/>
      <c r="C20" s="1812" t="s">
        <v>435</v>
      </c>
      <c r="D20" s="1813"/>
      <c r="E20" s="1813"/>
      <c r="F20" s="1813"/>
      <c r="G20" s="1814"/>
      <c r="H20" s="1812"/>
      <c r="I20" s="1813"/>
      <c r="J20" s="1813"/>
      <c r="K20" s="1813"/>
      <c r="L20" s="1814"/>
      <c r="M20" s="1839" t="s">
        <v>436</v>
      </c>
      <c r="N20" s="1840"/>
      <c r="O20" s="1840"/>
      <c r="P20" s="1840"/>
      <c r="Q20" s="1840"/>
      <c r="R20" s="1841"/>
      <c r="S20" s="1797" t="s">
        <v>437</v>
      </c>
      <c r="T20" s="1798"/>
      <c r="U20" s="1798"/>
      <c r="V20" s="1798"/>
      <c r="W20" s="1798"/>
      <c r="X20" s="1799"/>
      <c r="Y20" s="365"/>
      <c r="Z20" s="273"/>
      <c r="AA20" s="273"/>
      <c r="AB20" s="273"/>
      <c r="AC20" s="273"/>
      <c r="AD20" s="273"/>
      <c r="AE20" s="273"/>
      <c r="AF20" s="273"/>
      <c r="AG20" s="273"/>
      <c r="AH20" s="273"/>
      <c r="AI20" s="273"/>
      <c r="AJ20" s="273"/>
      <c r="AK20" s="273"/>
      <c r="AL20" s="273"/>
      <c r="AM20" s="273"/>
      <c r="AN20" s="273"/>
      <c r="AO20" s="273"/>
      <c r="AP20" s="273"/>
      <c r="AQ20" s="275"/>
      <c r="AR20" s="275"/>
      <c r="AS20" s="275"/>
      <c r="AT20" s="275"/>
      <c r="AU20" s="275"/>
      <c r="AV20" s="275"/>
      <c r="AW20" s="275"/>
    </row>
    <row r="21" spans="2:49" s="182" customFormat="1" ht="45" customHeight="1" thickBot="1">
      <c r="B21" s="348"/>
      <c r="C21" s="1812" t="s">
        <v>438</v>
      </c>
      <c r="D21" s="1813"/>
      <c r="E21" s="1813"/>
      <c r="F21" s="1813"/>
      <c r="G21" s="1814"/>
      <c r="H21" s="1812"/>
      <c r="I21" s="1813"/>
      <c r="J21" s="1813"/>
      <c r="K21" s="1813"/>
      <c r="L21" s="1814"/>
      <c r="M21" s="1842"/>
      <c r="N21" s="1843"/>
      <c r="O21" s="1843"/>
      <c r="P21" s="1843"/>
      <c r="Q21" s="1843"/>
      <c r="R21" s="1844"/>
      <c r="S21" s="1800"/>
      <c r="T21" s="1801"/>
      <c r="U21" s="1801"/>
      <c r="V21" s="1801"/>
      <c r="W21" s="1801"/>
      <c r="X21" s="1802"/>
      <c r="Y21" s="365"/>
      <c r="Z21" s="273"/>
      <c r="AA21" s="273"/>
      <c r="AB21" s="273"/>
      <c r="AC21" s="273"/>
      <c r="AD21" s="273"/>
      <c r="AE21" s="273"/>
      <c r="AF21" s="273"/>
      <c r="AG21" s="273"/>
      <c r="AH21" s="273"/>
      <c r="AI21" s="273"/>
      <c r="AJ21" s="273"/>
      <c r="AK21" s="273"/>
      <c r="AL21" s="273"/>
      <c r="AM21" s="273"/>
      <c r="AN21" s="273"/>
      <c r="AO21" s="273"/>
      <c r="AP21" s="273"/>
      <c r="AQ21" s="275"/>
      <c r="AR21" s="275"/>
      <c r="AS21" s="275"/>
      <c r="AT21" s="275"/>
      <c r="AU21" s="275"/>
      <c r="AV21" s="275"/>
      <c r="AW21" s="275"/>
    </row>
    <row r="22" spans="2:49" s="182" customFormat="1" ht="45" customHeight="1" thickBot="1">
      <c r="B22" s="348"/>
      <c r="C22" s="1812" t="s">
        <v>439</v>
      </c>
      <c r="D22" s="1813"/>
      <c r="E22" s="1813"/>
      <c r="F22" s="1813"/>
      <c r="G22" s="1814"/>
      <c r="H22" s="1812"/>
      <c r="I22" s="1813"/>
      <c r="J22" s="1813"/>
      <c r="K22" s="1813"/>
      <c r="L22" s="1814"/>
      <c r="M22" s="1842"/>
      <c r="N22" s="1843"/>
      <c r="O22" s="1843"/>
      <c r="P22" s="1843"/>
      <c r="Q22" s="1843"/>
      <c r="R22" s="1844"/>
      <c r="S22" s="1800"/>
      <c r="T22" s="1801"/>
      <c r="U22" s="1801"/>
      <c r="V22" s="1801"/>
      <c r="W22" s="1801"/>
      <c r="X22" s="1802"/>
      <c r="Y22" s="365"/>
      <c r="Z22" s="273"/>
      <c r="AA22" s="273"/>
      <c r="AB22" s="273"/>
      <c r="AC22" s="273"/>
      <c r="AD22" s="273"/>
      <c r="AE22" s="273"/>
      <c r="AF22" s="273"/>
      <c r="AG22" s="273"/>
      <c r="AH22" s="273"/>
      <c r="AI22" s="273"/>
      <c r="AJ22" s="273"/>
      <c r="AK22" s="273"/>
      <c r="AL22" s="273"/>
      <c r="AM22" s="273"/>
      <c r="AN22" s="273"/>
      <c r="AO22" s="273"/>
      <c r="AP22" s="273"/>
      <c r="AQ22" s="275"/>
      <c r="AR22" s="275"/>
      <c r="AS22" s="275"/>
      <c r="AT22" s="275"/>
      <c r="AU22" s="275"/>
      <c r="AV22" s="275"/>
      <c r="AW22" s="275"/>
    </row>
    <row r="23" spans="2:49" s="182" customFormat="1" ht="45" customHeight="1" thickBot="1">
      <c r="B23" s="348"/>
      <c r="C23" s="1812" t="s">
        <v>440</v>
      </c>
      <c r="D23" s="1813"/>
      <c r="E23" s="1813"/>
      <c r="F23" s="1813"/>
      <c r="G23" s="1814"/>
      <c r="H23" s="1812"/>
      <c r="I23" s="1813"/>
      <c r="J23" s="1813"/>
      <c r="K23" s="1813"/>
      <c r="L23" s="1814"/>
      <c r="M23" s="1842"/>
      <c r="N23" s="1843"/>
      <c r="O23" s="1843"/>
      <c r="P23" s="1843"/>
      <c r="Q23" s="1843"/>
      <c r="R23" s="1844"/>
      <c r="S23" s="1800"/>
      <c r="T23" s="1801"/>
      <c r="U23" s="1801"/>
      <c r="V23" s="1801"/>
      <c r="W23" s="1801"/>
      <c r="X23" s="1802"/>
      <c r="Y23" s="365"/>
      <c r="Z23" s="273"/>
      <c r="AA23" s="273"/>
      <c r="AB23" s="273"/>
      <c r="AC23" s="273"/>
      <c r="AD23" s="273"/>
      <c r="AE23" s="273"/>
      <c r="AF23" s="273"/>
      <c r="AG23" s="273"/>
      <c r="AH23" s="273"/>
      <c r="AI23" s="273"/>
      <c r="AJ23" s="273"/>
      <c r="AK23" s="273"/>
      <c r="AL23" s="273"/>
      <c r="AM23" s="273"/>
      <c r="AN23" s="273"/>
      <c r="AO23" s="273"/>
      <c r="AP23" s="273"/>
      <c r="AQ23" s="275"/>
      <c r="AR23" s="275"/>
      <c r="AS23" s="275"/>
      <c r="AT23" s="275"/>
      <c r="AU23" s="275"/>
      <c r="AV23" s="275"/>
      <c r="AW23" s="275"/>
    </row>
    <row r="24" spans="2:49" s="182" customFormat="1" ht="45" customHeight="1" thickBot="1">
      <c r="B24" s="348"/>
      <c r="C24" s="1812" t="s">
        <v>441</v>
      </c>
      <c r="D24" s="1813"/>
      <c r="E24" s="1813"/>
      <c r="F24" s="1813"/>
      <c r="G24" s="1814"/>
      <c r="H24" s="1812"/>
      <c r="I24" s="1813"/>
      <c r="J24" s="1813"/>
      <c r="K24" s="1813"/>
      <c r="L24" s="1814"/>
      <c r="M24" s="1842"/>
      <c r="N24" s="1843"/>
      <c r="O24" s="1843"/>
      <c r="P24" s="1843"/>
      <c r="Q24" s="1843"/>
      <c r="R24" s="1844"/>
      <c r="S24" s="1800"/>
      <c r="T24" s="1801"/>
      <c r="U24" s="1801"/>
      <c r="V24" s="1801"/>
      <c r="W24" s="1801"/>
      <c r="X24" s="1802"/>
      <c r="Y24" s="365"/>
      <c r="Z24" s="273"/>
      <c r="AA24" s="273"/>
      <c r="AB24" s="273"/>
      <c r="AC24" s="273"/>
      <c r="AD24" s="273"/>
      <c r="AE24" s="273"/>
      <c r="AF24" s="273"/>
      <c r="AG24" s="273"/>
      <c r="AH24" s="273"/>
      <c r="AI24" s="273"/>
      <c r="AJ24" s="273"/>
      <c r="AK24" s="273"/>
      <c r="AL24" s="273"/>
      <c r="AM24" s="273"/>
      <c r="AN24" s="273"/>
      <c r="AO24" s="273"/>
      <c r="AP24" s="273"/>
      <c r="AQ24" s="275"/>
      <c r="AR24" s="275"/>
      <c r="AS24" s="275"/>
      <c r="AT24" s="275"/>
      <c r="AU24" s="275"/>
      <c r="AV24" s="275"/>
      <c r="AW24" s="275"/>
    </row>
    <row r="25" spans="2:49" s="182" customFormat="1" ht="45" customHeight="1" thickBot="1">
      <c r="B25" s="348"/>
      <c r="C25" s="1812" t="s">
        <v>442</v>
      </c>
      <c r="D25" s="1813"/>
      <c r="E25" s="1813"/>
      <c r="F25" s="1813"/>
      <c r="G25" s="1814"/>
      <c r="H25" s="1812"/>
      <c r="I25" s="1813"/>
      <c r="J25" s="1813"/>
      <c r="K25" s="1813"/>
      <c r="L25" s="1814"/>
      <c r="M25" s="1842"/>
      <c r="N25" s="1843"/>
      <c r="O25" s="1843"/>
      <c r="P25" s="1843"/>
      <c r="Q25" s="1843"/>
      <c r="R25" s="1844"/>
      <c r="S25" s="1800"/>
      <c r="T25" s="1801"/>
      <c r="U25" s="1801"/>
      <c r="V25" s="1801"/>
      <c r="W25" s="1801"/>
      <c r="X25" s="1802"/>
      <c r="Y25" s="365"/>
      <c r="Z25" s="273"/>
      <c r="AA25" s="273"/>
      <c r="AB25" s="273"/>
      <c r="AC25" s="273"/>
      <c r="AD25" s="273"/>
      <c r="AE25" s="273"/>
      <c r="AF25" s="273"/>
      <c r="AG25" s="273"/>
      <c r="AH25" s="273"/>
      <c r="AI25" s="273"/>
      <c r="AJ25" s="273"/>
      <c r="AK25" s="273"/>
      <c r="AL25" s="273"/>
      <c r="AM25" s="273"/>
      <c r="AN25" s="273"/>
      <c r="AO25" s="273"/>
      <c r="AP25" s="273"/>
      <c r="AQ25" s="275"/>
      <c r="AR25" s="275"/>
      <c r="AS25" s="275"/>
      <c r="AT25" s="275"/>
      <c r="AU25" s="275"/>
      <c r="AV25" s="275"/>
      <c r="AW25" s="275"/>
    </row>
    <row r="26" spans="2:49" s="182" customFormat="1" ht="45" customHeight="1" thickBot="1">
      <c r="B26" s="348"/>
      <c r="C26" s="1812" t="s">
        <v>443</v>
      </c>
      <c r="D26" s="1813"/>
      <c r="E26" s="1813"/>
      <c r="F26" s="1813"/>
      <c r="G26" s="1814"/>
      <c r="H26" s="1812"/>
      <c r="I26" s="1813"/>
      <c r="J26" s="1813"/>
      <c r="K26" s="1813"/>
      <c r="L26" s="1814"/>
      <c r="M26" s="1845"/>
      <c r="N26" s="1846"/>
      <c r="O26" s="1846"/>
      <c r="P26" s="1846"/>
      <c r="Q26" s="1846"/>
      <c r="R26" s="1847"/>
      <c r="S26" s="1803"/>
      <c r="T26" s="1804"/>
      <c r="U26" s="1804"/>
      <c r="V26" s="1804"/>
      <c r="W26" s="1804"/>
      <c r="X26" s="1805"/>
      <c r="Y26" s="365"/>
      <c r="Z26" s="273"/>
      <c r="AA26" s="273"/>
      <c r="AB26" s="273"/>
      <c r="AC26" s="273"/>
      <c r="AD26" s="273"/>
      <c r="AE26" s="273"/>
      <c r="AF26" s="273"/>
      <c r="AG26" s="273"/>
      <c r="AH26" s="273"/>
      <c r="AI26" s="273"/>
      <c r="AJ26" s="273"/>
      <c r="AK26" s="273"/>
      <c r="AL26" s="273"/>
      <c r="AM26" s="273"/>
      <c r="AN26" s="273"/>
      <c r="AO26" s="273"/>
      <c r="AP26" s="273"/>
      <c r="AQ26" s="275"/>
      <c r="AR26" s="275"/>
      <c r="AS26" s="275"/>
      <c r="AT26" s="275"/>
      <c r="AU26" s="275"/>
      <c r="AV26" s="275"/>
      <c r="AW26" s="275"/>
    </row>
    <row r="27" spans="2:49" s="182" customFormat="1" ht="45" customHeight="1" thickBot="1">
      <c r="B27" s="348"/>
      <c r="C27" s="1806" t="s">
        <v>433</v>
      </c>
      <c r="D27" s="1807"/>
      <c r="E27" s="1807"/>
      <c r="F27" s="1807"/>
      <c r="G27" s="1807"/>
      <c r="H27" s="1807"/>
      <c r="I27" s="1807"/>
      <c r="J27" s="1807"/>
      <c r="K27" s="1807"/>
      <c r="L27" s="1807"/>
      <c r="M27" s="1807"/>
      <c r="N27" s="1807"/>
      <c r="O27" s="1807"/>
      <c r="P27" s="1807"/>
      <c r="Q27" s="1807"/>
      <c r="R27" s="1807"/>
      <c r="S27" s="1807"/>
      <c r="T27" s="1807"/>
      <c r="U27" s="1807"/>
      <c r="V27" s="1807"/>
      <c r="W27" s="1807"/>
      <c r="X27" s="1808"/>
      <c r="Y27" s="365"/>
      <c r="Z27" s="273"/>
      <c r="AA27" s="273"/>
      <c r="AB27" s="273"/>
      <c r="AC27" s="273"/>
      <c r="AD27" s="273"/>
      <c r="AE27" s="273"/>
      <c r="AF27" s="273"/>
      <c r="AG27" s="273"/>
      <c r="AH27" s="273"/>
      <c r="AI27" s="273"/>
      <c r="AJ27" s="273"/>
      <c r="AK27" s="273"/>
      <c r="AL27" s="273"/>
      <c r="AM27" s="273"/>
      <c r="AN27" s="273"/>
      <c r="AO27" s="273"/>
      <c r="AP27" s="273"/>
      <c r="AQ27" s="275"/>
      <c r="AR27" s="275"/>
      <c r="AS27" s="275"/>
      <c r="AT27" s="275"/>
      <c r="AU27" s="275"/>
      <c r="AV27" s="275"/>
      <c r="AW27" s="275"/>
    </row>
    <row r="28" spans="2:49" s="182" customFormat="1" ht="7.5" customHeight="1" thickBot="1">
      <c r="B28" s="348"/>
      <c r="C28" s="363"/>
      <c r="D28" s="363"/>
      <c r="E28" s="363"/>
      <c r="F28" s="363"/>
      <c r="G28" s="363"/>
      <c r="H28" s="363"/>
      <c r="I28" s="363"/>
      <c r="J28" s="363"/>
      <c r="K28" s="363"/>
      <c r="L28" s="363"/>
      <c r="M28" s="363"/>
      <c r="N28" s="363"/>
      <c r="O28" s="363"/>
      <c r="P28" s="363"/>
      <c r="Q28" s="363"/>
      <c r="R28" s="363"/>
      <c r="S28" s="350"/>
      <c r="T28" s="350"/>
      <c r="U28" s="350"/>
      <c r="V28" s="350"/>
      <c r="W28" s="350"/>
      <c r="X28" s="350"/>
      <c r="Y28" s="365"/>
      <c r="Z28" s="273"/>
      <c r="AA28" s="273"/>
      <c r="AB28" s="273"/>
      <c r="AC28" s="273"/>
      <c r="AD28" s="273"/>
      <c r="AE28" s="273"/>
      <c r="AF28" s="273"/>
      <c r="AG28" s="273"/>
      <c r="AH28" s="273"/>
      <c r="AI28" s="273"/>
      <c r="AJ28" s="273"/>
      <c r="AK28" s="273"/>
      <c r="AL28" s="273"/>
      <c r="AM28" s="273"/>
      <c r="AN28" s="273"/>
      <c r="AO28" s="273"/>
      <c r="AP28" s="273"/>
      <c r="AQ28" s="275"/>
      <c r="AR28" s="275"/>
      <c r="AS28" s="275"/>
      <c r="AT28" s="275"/>
      <c r="AU28" s="275"/>
      <c r="AV28" s="275"/>
      <c r="AW28" s="275"/>
    </row>
    <row r="29" spans="2:49" s="182" customFormat="1" ht="45" customHeight="1" thickBot="1">
      <c r="B29" s="348"/>
      <c r="C29" s="1794" t="s">
        <v>444</v>
      </c>
      <c r="D29" s="1795"/>
      <c r="E29" s="1795"/>
      <c r="F29" s="1795"/>
      <c r="G29" s="1795"/>
      <c r="H29" s="1795"/>
      <c r="I29" s="1795"/>
      <c r="J29" s="1795"/>
      <c r="K29" s="1795"/>
      <c r="L29" s="1795"/>
      <c r="M29" s="1795"/>
      <c r="N29" s="1795"/>
      <c r="O29" s="1795"/>
      <c r="P29" s="1795"/>
      <c r="Q29" s="1795"/>
      <c r="R29" s="1795"/>
      <c r="S29" s="1795"/>
      <c r="T29" s="1795"/>
      <c r="U29" s="1795"/>
      <c r="V29" s="1795"/>
      <c r="W29" s="1795"/>
      <c r="X29" s="1796"/>
      <c r="Y29" s="365"/>
      <c r="Z29" s="273"/>
      <c r="AA29" s="273"/>
      <c r="AB29" s="273"/>
      <c r="AC29" s="273"/>
      <c r="AD29" s="273"/>
      <c r="AE29" s="273"/>
      <c r="AF29" s="273"/>
      <c r="AG29" s="273"/>
      <c r="AH29" s="273"/>
      <c r="AI29" s="273"/>
      <c r="AJ29" s="273"/>
      <c r="AK29" s="273"/>
      <c r="AL29" s="273"/>
      <c r="AM29" s="273"/>
      <c r="AN29" s="273"/>
      <c r="AO29" s="273"/>
      <c r="AP29" s="273"/>
      <c r="AQ29" s="275"/>
      <c r="AR29" s="275"/>
      <c r="AS29" s="275"/>
      <c r="AT29" s="275"/>
      <c r="AU29" s="275"/>
      <c r="AV29" s="275"/>
      <c r="AW29" s="275"/>
    </row>
    <row r="30" spans="2:49" s="182" customFormat="1" ht="45" customHeight="1" thickBot="1">
      <c r="B30" s="348"/>
      <c r="C30" s="1809" t="s">
        <v>445</v>
      </c>
      <c r="D30" s="1810"/>
      <c r="E30" s="1810"/>
      <c r="F30" s="1810"/>
      <c r="G30" s="1811"/>
      <c r="H30" s="1812"/>
      <c r="I30" s="1813"/>
      <c r="J30" s="1813"/>
      <c r="K30" s="1813"/>
      <c r="L30" s="1813"/>
      <c r="M30" s="1813"/>
      <c r="N30" s="1813"/>
      <c r="O30" s="1813"/>
      <c r="P30" s="1813"/>
      <c r="Q30" s="1813"/>
      <c r="R30" s="1814"/>
      <c r="S30" s="1797" t="s">
        <v>446</v>
      </c>
      <c r="T30" s="1798"/>
      <c r="U30" s="1798"/>
      <c r="V30" s="1798"/>
      <c r="W30" s="1798"/>
      <c r="X30" s="1799"/>
      <c r="Y30" s="365"/>
      <c r="Z30" s="273"/>
      <c r="AA30" s="273"/>
      <c r="AB30" s="273"/>
      <c r="AC30" s="273"/>
      <c r="AD30" s="273"/>
      <c r="AE30" s="273"/>
      <c r="AF30" s="273"/>
      <c r="AG30" s="273"/>
      <c r="AH30" s="273"/>
      <c r="AI30" s="273"/>
      <c r="AJ30" s="273"/>
      <c r="AK30" s="273"/>
      <c r="AL30" s="273"/>
      <c r="AM30" s="273"/>
      <c r="AN30" s="273"/>
      <c r="AO30" s="273"/>
      <c r="AP30" s="273"/>
      <c r="AQ30" s="275"/>
      <c r="AR30" s="275"/>
      <c r="AS30" s="275"/>
      <c r="AT30" s="275"/>
      <c r="AU30" s="275"/>
      <c r="AV30" s="275"/>
      <c r="AW30" s="275"/>
    </row>
    <row r="31" spans="2:49" s="182" customFormat="1" ht="45" customHeight="1" thickBot="1">
      <c r="B31" s="348"/>
      <c r="C31" s="1812" t="s">
        <v>447</v>
      </c>
      <c r="D31" s="1813"/>
      <c r="E31" s="1813"/>
      <c r="F31" s="1813"/>
      <c r="G31" s="1814"/>
      <c r="H31" s="1812"/>
      <c r="I31" s="1813"/>
      <c r="J31" s="1813"/>
      <c r="K31" s="1813"/>
      <c r="L31" s="1813"/>
      <c r="M31" s="1813"/>
      <c r="N31" s="1813"/>
      <c r="O31" s="1813"/>
      <c r="P31" s="1813"/>
      <c r="Q31" s="1813"/>
      <c r="R31" s="1814"/>
      <c r="S31" s="1800"/>
      <c r="T31" s="1801"/>
      <c r="U31" s="1801"/>
      <c r="V31" s="1801"/>
      <c r="W31" s="1801"/>
      <c r="X31" s="1802"/>
      <c r="Y31" s="365"/>
      <c r="Z31" s="273"/>
      <c r="AA31" s="273"/>
      <c r="AB31" s="273"/>
      <c r="AC31" s="273"/>
      <c r="AD31" s="273"/>
      <c r="AE31" s="273"/>
      <c r="AF31" s="273"/>
      <c r="AG31" s="273"/>
      <c r="AH31" s="273"/>
      <c r="AI31" s="273"/>
      <c r="AJ31" s="273"/>
      <c r="AK31" s="273"/>
      <c r="AL31" s="273"/>
      <c r="AM31" s="273"/>
      <c r="AN31" s="273"/>
      <c r="AO31" s="273"/>
      <c r="AP31" s="273"/>
      <c r="AQ31" s="275"/>
      <c r="AR31" s="275"/>
      <c r="AS31" s="275"/>
      <c r="AT31" s="275"/>
      <c r="AU31" s="275"/>
      <c r="AV31" s="275"/>
      <c r="AW31" s="275"/>
    </row>
    <row r="32" spans="2:49" s="182" customFormat="1" ht="45" customHeight="1" thickBot="1">
      <c r="B32" s="348"/>
      <c r="C32" s="1812" t="s">
        <v>448</v>
      </c>
      <c r="D32" s="1813"/>
      <c r="E32" s="1813"/>
      <c r="F32" s="1813"/>
      <c r="G32" s="1814"/>
      <c r="H32" s="1812"/>
      <c r="I32" s="1813"/>
      <c r="J32" s="1813"/>
      <c r="K32" s="1813"/>
      <c r="L32" s="1813"/>
      <c r="M32" s="1813"/>
      <c r="N32" s="1813"/>
      <c r="O32" s="1813"/>
      <c r="P32" s="1813"/>
      <c r="Q32" s="1813"/>
      <c r="R32" s="1814"/>
      <c r="S32" s="1800"/>
      <c r="T32" s="1801"/>
      <c r="U32" s="1801"/>
      <c r="V32" s="1801"/>
      <c r="W32" s="1801"/>
      <c r="X32" s="1802"/>
      <c r="Y32" s="365"/>
      <c r="Z32" s="273"/>
      <c r="AA32" s="273"/>
      <c r="AB32" s="273"/>
      <c r="AC32" s="273"/>
      <c r="AD32" s="273"/>
      <c r="AE32" s="273"/>
      <c r="AF32" s="273"/>
      <c r="AG32" s="273"/>
      <c r="AH32" s="273"/>
      <c r="AI32" s="273"/>
      <c r="AJ32" s="273"/>
      <c r="AK32" s="273"/>
      <c r="AL32" s="273"/>
      <c r="AM32" s="273"/>
      <c r="AN32" s="273"/>
      <c r="AO32" s="273"/>
      <c r="AP32" s="273"/>
      <c r="AQ32" s="275"/>
      <c r="AR32" s="275"/>
      <c r="AS32" s="275"/>
      <c r="AT32" s="275"/>
      <c r="AU32" s="275"/>
      <c r="AV32" s="275"/>
      <c r="AW32" s="275"/>
    </row>
    <row r="33" spans="2:49" s="182" customFormat="1" ht="45" customHeight="1" thickBot="1">
      <c r="B33" s="348"/>
      <c r="C33" s="1812" t="s">
        <v>449</v>
      </c>
      <c r="D33" s="1813"/>
      <c r="E33" s="1813"/>
      <c r="F33" s="1813"/>
      <c r="G33" s="1814"/>
      <c r="H33" s="1812"/>
      <c r="I33" s="1813"/>
      <c r="J33" s="1813"/>
      <c r="K33" s="1813"/>
      <c r="L33" s="1813"/>
      <c r="M33" s="1813"/>
      <c r="N33" s="1813"/>
      <c r="O33" s="1813"/>
      <c r="P33" s="1813"/>
      <c r="Q33" s="1813"/>
      <c r="R33" s="1814"/>
      <c r="S33" s="1800"/>
      <c r="T33" s="1801"/>
      <c r="U33" s="1801"/>
      <c r="V33" s="1801"/>
      <c r="W33" s="1801"/>
      <c r="X33" s="1802"/>
      <c r="Y33" s="365"/>
      <c r="Z33" s="273"/>
      <c r="AA33" s="273"/>
      <c r="AB33" s="273"/>
      <c r="AC33" s="273"/>
      <c r="AD33" s="273"/>
      <c r="AE33" s="273"/>
      <c r="AF33" s="273"/>
      <c r="AG33" s="273"/>
      <c r="AH33" s="273"/>
      <c r="AI33" s="273"/>
      <c r="AJ33" s="273"/>
      <c r="AK33" s="273"/>
      <c r="AL33" s="273"/>
      <c r="AM33" s="273"/>
      <c r="AN33" s="273"/>
      <c r="AO33" s="273"/>
      <c r="AP33" s="273"/>
      <c r="AQ33" s="275"/>
      <c r="AR33" s="275"/>
      <c r="AS33" s="275"/>
      <c r="AT33" s="275"/>
      <c r="AU33" s="275"/>
      <c r="AV33" s="275"/>
      <c r="AW33" s="275"/>
    </row>
    <row r="34" spans="2:49" s="182" customFormat="1" ht="45" customHeight="1" thickBot="1">
      <c r="B34" s="348"/>
      <c r="C34" s="1806" t="s">
        <v>433</v>
      </c>
      <c r="D34" s="1807"/>
      <c r="E34" s="1807"/>
      <c r="F34" s="1807"/>
      <c r="G34" s="1807"/>
      <c r="H34" s="1807"/>
      <c r="I34" s="1807"/>
      <c r="J34" s="1807"/>
      <c r="K34" s="1807"/>
      <c r="L34" s="1807"/>
      <c r="M34" s="1807"/>
      <c r="N34" s="1807"/>
      <c r="O34" s="1807"/>
      <c r="P34" s="1807"/>
      <c r="Q34" s="1807"/>
      <c r="R34" s="1808"/>
      <c r="S34" s="1803"/>
      <c r="T34" s="1804"/>
      <c r="U34" s="1804"/>
      <c r="V34" s="1804"/>
      <c r="W34" s="1804"/>
      <c r="X34" s="1805"/>
      <c r="Y34" s="365"/>
      <c r="Z34" s="273"/>
      <c r="AA34" s="273"/>
      <c r="AB34" s="273"/>
      <c r="AC34" s="273"/>
      <c r="AD34" s="273"/>
      <c r="AE34" s="273"/>
      <c r="AF34" s="273"/>
      <c r="AG34" s="273"/>
      <c r="AH34" s="273"/>
      <c r="AI34" s="273"/>
      <c r="AJ34" s="273"/>
      <c r="AK34" s="273"/>
      <c r="AL34" s="273"/>
      <c r="AM34" s="273"/>
      <c r="AN34" s="273"/>
      <c r="AO34" s="273"/>
      <c r="AP34" s="273"/>
      <c r="AQ34" s="275"/>
      <c r="AR34" s="275"/>
      <c r="AS34" s="275"/>
      <c r="AT34" s="275"/>
      <c r="AU34" s="275"/>
      <c r="AV34" s="275"/>
      <c r="AW34" s="275"/>
    </row>
    <row r="35" spans="2:49" s="182" customFormat="1" ht="7.5" customHeight="1" thickBot="1">
      <c r="B35" s="348"/>
      <c r="C35" s="350"/>
      <c r="D35" s="350"/>
      <c r="E35" s="350"/>
      <c r="F35" s="350"/>
      <c r="G35" s="350"/>
      <c r="H35" s="350"/>
      <c r="I35" s="350"/>
      <c r="J35" s="350"/>
      <c r="K35" s="350"/>
      <c r="L35" s="350"/>
      <c r="M35" s="350"/>
      <c r="N35" s="350"/>
      <c r="O35" s="350"/>
      <c r="P35" s="350"/>
      <c r="Q35" s="350"/>
      <c r="R35" s="350"/>
      <c r="S35" s="350"/>
      <c r="T35" s="350"/>
      <c r="U35" s="350"/>
      <c r="V35" s="350"/>
      <c r="W35" s="350"/>
      <c r="X35" s="350"/>
      <c r="Y35" s="365"/>
      <c r="Z35" s="273"/>
      <c r="AA35" s="273"/>
      <c r="AB35" s="273"/>
      <c r="AC35" s="273"/>
      <c r="AD35" s="273"/>
      <c r="AE35" s="273"/>
      <c r="AF35" s="273"/>
      <c r="AG35" s="273"/>
      <c r="AH35" s="273"/>
      <c r="AI35" s="273"/>
      <c r="AJ35" s="273"/>
      <c r="AK35" s="273"/>
      <c r="AL35" s="273"/>
      <c r="AM35" s="273"/>
      <c r="AN35" s="273"/>
      <c r="AO35" s="273"/>
      <c r="AP35" s="273"/>
      <c r="AQ35" s="275"/>
      <c r="AR35" s="275"/>
      <c r="AS35" s="275"/>
      <c r="AT35" s="275"/>
      <c r="AU35" s="275"/>
      <c r="AV35" s="275"/>
      <c r="AW35" s="275"/>
    </row>
    <row r="36" spans="2:49" s="182" customFormat="1" ht="45" customHeight="1" thickBot="1">
      <c r="B36" s="348"/>
      <c r="C36" s="1794" t="s">
        <v>450</v>
      </c>
      <c r="D36" s="1795"/>
      <c r="E36" s="1795"/>
      <c r="F36" s="1795"/>
      <c r="G36" s="1795"/>
      <c r="H36" s="1795"/>
      <c r="I36" s="1795"/>
      <c r="J36" s="1795"/>
      <c r="K36" s="1795"/>
      <c r="L36" s="1795"/>
      <c r="M36" s="1795"/>
      <c r="N36" s="1795"/>
      <c r="O36" s="1795"/>
      <c r="P36" s="1795"/>
      <c r="Q36" s="1795"/>
      <c r="R36" s="1795"/>
      <c r="S36" s="1795"/>
      <c r="T36" s="1795"/>
      <c r="U36" s="1795"/>
      <c r="V36" s="1795"/>
      <c r="W36" s="1795"/>
      <c r="X36" s="1796"/>
      <c r="Y36" s="365"/>
      <c r="Z36" s="273"/>
      <c r="AA36" s="273"/>
      <c r="AB36" s="273"/>
      <c r="AC36" s="273"/>
      <c r="AD36" s="273"/>
      <c r="AE36" s="273"/>
      <c r="AF36" s="273"/>
      <c r="AG36" s="273"/>
      <c r="AH36" s="273"/>
      <c r="AI36" s="273"/>
      <c r="AJ36" s="273"/>
      <c r="AK36" s="273"/>
      <c r="AL36" s="273"/>
      <c r="AM36" s="273"/>
      <c r="AN36" s="273"/>
      <c r="AO36" s="273"/>
      <c r="AP36" s="273"/>
      <c r="AQ36" s="275"/>
      <c r="AR36" s="275"/>
      <c r="AS36" s="275"/>
      <c r="AT36" s="275"/>
      <c r="AU36" s="275"/>
      <c r="AV36" s="275"/>
      <c r="AW36" s="275"/>
    </row>
    <row r="37" spans="2:49" s="182" customFormat="1" ht="45" customHeight="1" thickBot="1">
      <c r="B37" s="348"/>
      <c r="C37" s="1809" t="s">
        <v>451</v>
      </c>
      <c r="D37" s="1810"/>
      <c r="E37" s="1810"/>
      <c r="F37" s="1810"/>
      <c r="G37" s="1811"/>
      <c r="H37" s="1809"/>
      <c r="I37" s="1810"/>
      <c r="J37" s="1811"/>
      <c r="K37" s="1809" t="s">
        <v>452</v>
      </c>
      <c r="L37" s="1810"/>
      <c r="M37" s="1810"/>
      <c r="N37" s="1810"/>
      <c r="O37" s="1810"/>
      <c r="P37" s="1809"/>
      <c r="Q37" s="1810"/>
      <c r="R37" s="1811"/>
      <c r="S37" s="1797" t="s">
        <v>453</v>
      </c>
      <c r="T37" s="1798"/>
      <c r="U37" s="1798"/>
      <c r="V37" s="1798"/>
      <c r="W37" s="1798"/>
      <c r="X37" s="1799"/>
      <c r="Y37" s="365"/>
      <c r="Z37" s="273"/>
      <c r="AA37" s="273"/>
      <c r="AB37" s="273"/>
      <c r="AC37" s="273"/>
      <c r="AD37" s="273"/>
      <c r="AE37" s="273"/>
      <c r="AF37" s="273"/>
      <c r="AG37" s="273"/>
      <c r="AH37" s="273"/>
      <c r="AI37" s="273"/>
      <c r="AJ37" s="273"/>
      <c r="AK37" s="273"/>
      <c r="AL37" s="273"/>
      <c r="AM37" s="273"/>
      <c r="AN37" s="273"/>
      <c r="AO37" s="273"/>
      <c r="AP37" s="273"/>
      <c r="AQ37" s="275"/>
      <c r="AR37" s="275"/>
      <c r="AS37" s="275"/>
      <c r="AT37" s="275"/>
      <c r="AU37" s="275"/>
      <c r="AV37" s="275"/>
      <c r="AW37" s="275"/>
    </row>
    <row r="38" spans="2:49" s="182" customFormat="1" ht="45" customHeight="1" thickBot="1">
      <c r="B38" s="348"/>
      <c r="C38" s="1812" t="s">
        <v>454</v>
      </c>
      <c r="D38" s="1813"/>
      <c r="E38" s="1813"/>
      <c r="F38" s="1813"/>
      <c r="G38" s="1814"/>
      <c r="H38" s="1809"/>
      <c r="I38" s="1810"/>
      <c r="J38" s="1811"/>
      <c r="K38" s="1812" t="s">
        <v>455</v>
      </c>
      <c r="L38" s="1813"/>
      <c r="M38" s="1813"/>
      <c r="N38" s="1813"/>
      <c r="O38" s="1813"/>
      <c r="P38" s="1809"/>
      <c r="Q38" s="1810"/>
      <c r="R38" s="1811"/>
      <c r="S38" s="1800"/>
      <c r="T38" s="1801"/>
      <c r="U38" s="1801"/>
      <c r="V38" s="1801"/>
      <c r="W38" s="1801"/>
      <c r="X38" s="1802"/>
      <c r="Y38" s="365"/>
      <c r="Z38" s="273"/>
      <c r="AA38" s="273"/>
      <c r="AB38" s="273"/>
      <c r="AC38" s="273"/>
      <c r="AD38" s="273"/>
      <c r="AE38" s="273"/>
      <c r="AF38" s="273"/>
      <c r="AG38" s="273"/>
      <c r="AH38" s="273"/>
      <c r="AI38" s="273"/>
      <c r="AJ38" s="273"/>
      <c r="AK38" s="273"/>
      <c r="AL38" s="273"/>
      <c r="AM38" s="273"/>
      <c r="AN38" s="273"/>
      <c r="AO38" s="273"/>
      <c r="AP38" s="273"/>
      <c r="AQ38" s="275"/>
      <c r="AR38" s="275"/>
      <c r="AS38" s="275"/>
      <c r="AT38" s="275"/>
      <c r="AU38" s="275"/>
      <c r="AV38" s="275"/>
      <c r="AW38" s="275"/>
    </row>
    <row r="39" spans="2:49" s="182" customFormat="1" ht="45" customHeight="1" thickBot="1">
      <c r="B39" s="348"/>
      <c r="C39" s="1812" t="s">
        <v>456</v>
      </c>
      <c r="D39" s="1813"/>
      <c r="E39" s="1813"/>
      <c r="F39" s="1813"/>
      <c r="G39" s="1814"/>
      <c r="H39" s="1809"/>
      <c r="I39" s="1810"/>
      <c r="J39" s="1811"/>
      <c r="K39" s="1812" t="s">
        <v>457</v>
      </c>
      <c r="L39" s="1813"/>
      <c r="M39" s="1813"/>
      <c r="N39" s="1813"/>
      <c r="O39" s="1814"/>
      <c r="P39" s="1809"/>
      <c r="Q39" s="1810"/>
      <c r="R39" s="1811"/>
      <c r="S39" s="1800"/>
      <c r="T39" s="1801"/>
      <c r="U39" s="1801"/>
      <c r="V39" s="1801"/>
      <c r="W39" s="1801"/>
      <c r="X39" s="1802"/>
      <c r="Y39" s="365"/>
      <c r="Z39" s="273"/>
      <c r="AA39" s="273"/>
      <c r="AB39" s="273"/>
      <c r="AC39" s="273"/>
      <c r="AD39" s="273"/>
      <c r="AE39" s="273"/>
      <c r="AF39" s="273"/>
      <c r="AG39" s="273"/>
      <c r="AH39" s="273"/>
      <c r="AI39" s="273"/>
      <c r="AJ39" s="273"/>
      <c r="AK39" s="273"/>
      <c r="AL39" s="273"/>
      <c r="AM39" s="273"/>
      <c r="AN39" s="273"/>
      <c r="AO39" s="273"/>
      <c r="AP39" s="273"/>
      <c r="AQ39" s="275"/>
      <c r="AR39" s="275"/>
      <c r="AS39" s="275"/>
      <c r="AT39" s="275"/>
      <c r="AU39" s="275"/>
      <c r="AV39" s="275"/>
      <c r="AW39" s="275"/>
    </row>
    <row r="40" spans="2:49" s="182" customFormat="1" ht="45" customHeight="1" thickBot="1">
      <c r="B40" s="348"/>
      <c r="C40" s="1812" t="s">
        <v>458</v>
      </c>
      <c r="D40" s="1813"/>
      <c r="E40" s="1813"/>
      <c r="F40" s="1813"/>
      <c r="G40" s="1814"/>
      <c r="H40" s="1809"/>
      <c r="I40" s="1810"/>
      <c r="J40" s="1811"/>
      <c r="K40" s="1812" t="s">
        <v>459</v>
      </c>
      <c r="L40" s="1813"/>
      <c r="M40" s="1813"/>
      <c r="N40" s="1813"/>
      <c r="O40" s="1814"/>
      <c r="P40" s="1809"/>
      <c r="Q40" s="1810"/>
      <c r="R40" s="1811"/>
      <c r="S40" s="1800"/>
      <c r="T40" s="1801"/>
      <c r="U40" s="1801"/>
      <c r="V40" s="1801"/>
      <c r="W40" s="1801"/>
      <c r="X40" s="1802"/>
      <c r="Y40" s="365"/>
      <c r="Z40" s="273"/>
      <c r="AA40" s="273"/>
      <c r="AB40" s="273"/>
      <c r="AC40" s="273"/>
      <c r="AD40" s="273"/>
      <c r="AE40" s="273"/>
      <c r="AF40" s="273"/>
      <c r="AG40" s="273"/>
      <c r="AH40" s="273"/>
      <c r="AI40" s="273"/>
      <c r="AJ40" s="273"/>
      <c r="AK40" s="273"/>
      <c r="AL40" s="273"/>
      <c r="AM40" s="273"/>
      <c r="AN40" s="273"/>
      <c r="AO40" s="273"/>
      <c r="AP40" s="273"/>
      <c r="AQ40" s="275"/>
      <c r="AR40" s="275"/>
      <c r="AS40" s="275"/>
      <c r="AT40" s="275"/>
      <c r="AU40" s="275"/>
      <c r="AV40" s="275"/>
      <c r="AW40" s="275"/>
    </row>
    <row r="41" spans="2:49" s="182" customFormat="1" ht="45" customHeight="1" thickBot="1">
      <c r="B41" s="348"/>
      <c r="C41" s="1812" t="s">
        <v>460</v>
      </c>
      <c r="D41" s="1813"/>
      <c r="E41" s="1813"/>
      <c r="F41" s="1813"/>
      <c r="G41" s="1814"/>
      <c r="H41" s="1809"/>
      <c r="I41" s="1810"/>
      <c r="J41" s="1811"/>
      <c r="K41" s="1812" t="s">
        <v>461</v>
      </c>
      <c r="L41" s="1813"/>
      <c r="M41" s="1813"/>
      <c r="N41" s="1813"/>
      <c r="O41" s="1813"/>
      <c r="P41" s="1809"/>
      <c r="Q41" s="1810"/>
      <c r="R41" s="1811"/>
      <c r="S41" s="1803"/>
      <c r="T41" s="1804"/>
      <c r="U41" s="1804"/>
      <c r="V41" s="1804"/>
      <c r="W41" s="1804"/>
      <c r="X41" s="1805"/>
      <c r="Y41" s="365"/>
      <c r="Z41" s="273"/>
      <c r="AA41" s="273"/>
      <c r="AB41" s="273"/>
      <c r="AC41" s="273"/>
      <c r="AD41" s="273"/>
      <c r="AE41" s="273"/>
      <c r="AF41" s="273"/>
      <c r="AG41" s="273"/>
      <c r="AH41" s="273"/>
      <c r="AI41" s="273"/>
      <c r="AJ41" s="273"/>
      <c r="AK41" s="273"/>
      <c r="AL41" s="273"/>
      <c r="AM41" s="273"/>
      <c r="AN41" s="273"/>
      <c r="AO41" s="273"/>
      <c r="AP41" s="273"/>
      <c r="AQ41" s="275"/>
      <c r="AR41" s="275"/>
      <c r="AS41" s="275"/>
      <c r="AT41" s="275"/>
      <c r="AU41" s="275"/>
      <c r="AV41" s="275"/>
      <c r="AW41" s="275"/>
    </row>
    <row r="42" spans="2:49" s="182" customFormat="1" ht="7.5" customHeight="1" thickBot="1">
      <c r="B42" s="348"/>
      <c r="C42" s="369"/>
      <c r="D42" s="369"/>
      <c r="E42" s="369"/>
      <c r="F42" s="369"/>
      <c r="G42" s="369"/>
      <c r="H42" s="370"/>
      <c r="I42" s="370"/>
      <c r="J42" s="370"/>
      <c r="K42" s="369"/>
      <c r="L42" s="369"/>
      <c r="M42" s="369"/>
      <c r="N42" s="369"/>
      <c r="O42" s="369"/>
      <c r="P42" s="369"/>
      <c r="Q42" s="369"/>
      <c r="R42" s="369"/>
      <c r="S42" s="361"/>
      <c r="T42" s="361"/>
      <c r="U42" s="361"/>
      <c r="V42" s="361"/>
      <c r="W42" s="361"/>
      <c r="X42" s="361"/>
      <c r="Y42" s="365"/>
      <c r="Z42" s="273"/>
      <c r="AA42" s="273"/>
      <c r="AB42" s="273"/>
      <c r="AC42" s="273"/>
      <c r="AD42" s="273"/>
      <c r="AE42" s="273"/>
      <c r="AF42" s="273"/>
      <c r="AG42" s="273"/>
      <c r="AH42" s="273"/>
      <c r="AI42" s="273"/>
      <c r="AJ42" s="273"/>
      <c r="AK42" s="273"/>
      <c r="AL42" s="273"/>
      <c r="AM42" s="273"/>
      <c r="AN42" s="273"/>
      <c r="AO42" s="273"/>
      <c r="AP42" s="273"/>
      <c r="AQ42" s="275"/>
      <c r="AR42" s="275"/>
      <c r="AS42" s="275"/>
      <c r="AT42" s="275"/>
      <c r="AU42" s="275"/>
      <c r="AV42" s="275"/>
      <c r="AW42" s="275"/>
    </row>
    <row r="43" spans="2:49" s="182" customFormat="1" ht="45" customHeight="1" thickBot="1">
      <c r="B43" s="348"/>
      <c r="C43" s="1794" t="s">
        <v>462</v>
      </c>
      <c r="D43" s="1795"/>
      <c r="E43" s="1795"/>
      <c r="F43" s="1795"/>
      <c r="G43" s="1795"/>
      <c r="H43" s="1795"/>
      <c r="I43" s="1795"/>
      <c r="J43" s="1795"/>
      <c r="K43" s="1795"/>
      <c r="L43" s="1795"/>
      <c r="M43" s="1795"/>
      <c r="N43" s="1795"/>
      <c r="O43" s="1795"/>
      <c r="P43" s="1795"/>
      <c r="Q43" s="1795"/>
      <c r="R43" s="1795"/>
      <c r="S43" s="1795"/>
      <c r="T43" s="1795"/>
      <c r="U43" s="1795"/>
      <c r="V43" s="1795"/>
      <c r="W43" s="1795"/>
      <c r="X43" s="1796"/>
      <c r="Y43" s="365"/>
      <c r="Z43" s="273"/>
      <c r="AA43" s="273"/>
      <c r="AB43" s="273"/>
      <c r="AC43" s="273"/>
      <c r="AD43" s="273"/>
      <c r="AE43" s="273"/>
      <c r="AF43" s="273"/>
      <c r="AG43" s="273"/>
      <c r="AH43" s="273"/>
      <c r="AI43" s="273"/>
      <c r="AJ43" s="273"/>
      <c r="AK43" s="273"/>
      <c r="AL43" s="273"/>
      <c r="AM43" s="273"/>
      <c r="AN43" s="273"/>
      <c r="AO43" s="273"/>
      <c r="AP43" s="273"/>
      <c r="AQ43" s="275"/>
      <c r="AR43" s="275"/>
      <c r="AS43" s="275"/>
      <c r="AT43" s="275"/>
      <c r="AU43" s="275"/>
      <c r="AV43" s="275"/>
      <c r="AW43" s="275"/>
    </row>
    <row r="44" spans="2:49" s="182" customFormat="1" ht="79.95" customHeight="1" thickBot="1">
      <c r="B44" s="348"/>
      <c r="C44" s="1832" t="s">
        <v>463</v>
      </c>
      <c r="D44" s="1833"/>
      <c r="E44" s="1832" t="s">
        <v>129</v>
      </c>
      <c r="F44" s="1848"/>
      <c r="G44" s="1833"/>
      <c r="H44" s="1832"/>
      <c r="I44" s="1848"/>
      <c r="J44" s="1848"/>
      <c r="K44" s="1833"/>
      <c r="L44" s="1832" t="s">
        <v>464</v>
      </c>
      <c r="M44" s="1833"/>
      <c r="N44" s="1832"/>
      <c r="O44" s="1848"/>
      <c r="P44" s="1848"/>
      <c r="Q44" s="1848"/>
      <c r="R44" s="1848"/>
      <c r="S44" s="1832" t="s">
        <v>465</v>
      </c>
      <c r="T44" s="1833"/>
      <c r="U44" s="1854"/>
      <c r="V44" s="1831"/>
      <c r="W44" s="1831"/>
      <c r="X44" s="1834"/>
      <c r="Y44" s="365"/>
      <c r="Z44" s="273"/>
      <c r="AA44" s="273"/>
      <c r="AB44" s="273"/>
      <c r="AC44" s="273"/>
      <c r="AD44" s="273"/>
      <c r="AE44" s="273"/>
      <c r="AF44" s="273"/>
      <c r="AG44" s="273"/>
      <c r="AH44" s="273"/>
      <c r="AI44" s="273"/>
      <c r="AJ44" s="273"/>
      <c r="AK44" s="273"/>
      <c r="AL44" s="273"/>
      <c r="AM44" s="273"/>
      <c r="AN44" s="273"/>
      <c r="AO44" s="273"/>
      <c r="AP44" s="273"/>
      <c r="AQ44" s="275"/>
      <c r="AR44" s="275"/>
      <c r="AS44" s="275"/>
      <c r="AT44" s="275"/>
      <c r="AU44" s="275"/>
      <c r="AV44" s="275"/>
      <c r="AW44" s="275"/>
    </row>
    <row r="45" spans="2:49" s="182" customFormat="1" ht="79.95" customHeight="1" thickBot="1">
      <c r="B45" s="348"/>
      <c r="C45" s="1830" t="s">
        <v>61</v>
      </c>
      <c r="D45" s="1834"/>
      <c r="E45" s="1830" t="s">
        <v>129</v>
      </c>
      <c r="F45" s="1831"/>
      <c r="G45" s="1834"/>
      <c r="H45" s="1830"/>
      <c r="I45" s="1831"/>
      <c r="J45" s="1831"/>
      <c r="K45" s="1834"/>
      <c r="L45" s="1830" t="s">
        <v>464</v>
      </c>
      <c r="M45" s="1834"/>
      <c r="N45" s="1830"/>
      <c r="O45" s="1831"/>
      <c r="P45" s="1831"/>
      <c r="Q45" s="1831"/>
      <c r="R45" s="1831"/>
      <c r="S45" s="1830" t="s">
        <v>465</v>
      </c>
      <c r="T45" s="1834"/>
      <c r="U45" s="1830"/>
      <c r="V45" s="1831"/>
      <c r="W45" s="1831"/>
      <c r="X45" s="1834"/>
      <c r="Y45" s="365"/>
      <c r="Z45" s="273"/>
      <c r="AA45" s="273"/>
      <c r="AB45" s="273"/>
      <c r="AC45" s="273"/>
      <c r="AD45" s="273"/>
      <c r="AE45" s="273"/>
      <c r="AF45" s="273"/>
      <c r="AG45" s="273"/>
      <c r="AH45" s="273"/>
      <c r="AI45" s="273"/>
      <c r="AJ45" s="273"/>
      <c r="AK45" s="273"/>
      <c r="AL45" s="273"/>
      <c r="AM45" s="273"/>
      <c r="AN45" s="273"/>
      <c r="AO45" s="273"/>
      <c r="AP45" s="273"/>
      <c r="AQ45" s="275"/>
      <c r="AR45" s="275"/>
      <c r="AS45" s="275"/>
      <c r="AT45" s="275"/>
      <c r="AU45" s="275"/>
      <c r="AV45" s="275"/>
      <c r="AW45" s="275"/>
    </row>
    <row r="46" spans="2:49" s="182" customFormat="1" ht="79.95" customHeight="1" thickBot="1">
      <c r="B46" s="348"/>
      <c r="C46" s="1830" t="s">
        <v>466</v>
      </c>
      <c r="D46" s="1834"/>
      <c r="E46" s="1830" t="s">
        <v>129</v>
      </c>
      <c r="F46" s="1831"/>
      <c r="G46" s="1834"/>
      <c r="H46" s="1830"/>
      <c r="I46" s="1831"/>
      <c r="J46" s="1831"/>
      <c r="K46" s="1834"/>
      <c r="L46" s="1830" t="s">
        <v>464</v>
      </c>
      <c r="M46" s="1834"/>
      <c r="N46" s="1830"/>
      <c r="O46" s="1831"/>
      <c r="P46" s="1831"/>
      <c r="Q46" s="1831"/>
      <c r="R46" s="1831"/>
      <c r="S46" s="1830" t="s">
        <v>465</v>
      </c>
      <c r="T46" s="1834"/>
      <c r="U46" s="1832"/>
      <c r="V46" s="1848"/>
      <c r="W46" s="1848"/>
      <c r="X46" s="1833"/>
      <c r="Y46" s="365"/>
      <c r="Z46" s="273"/>
      <c r="AA46" s="273"/>
      <c r="AB46" s="273"/>
      <c r="AC46" s="273"/>
      <c r="AD46" s="273"/>
      <c r="AE46" s="273"/>
      <c r="AF46" s="273"/>
      <c r="AG46" s="273"/>
      <c r="AH46" s="273"/>
      <c r="AI46" s="273"/>
      <c r="AJ46" s="273"/>
      <c r="AK46" s="273"/>
      <c r="AL46" s="273"/>
      <c r="AM46" s="273"/>
      <c r="AN46" s="273"/>
      <c r="AO46" s="273"/>
      <c r="AP46" s="273"/>
      <c r="AQ46" s="275"/>
      <c r="AR46" s="275"/>
      <c r="AS46" s="275"/>
      <c r="AT46" s="275"/>
      <c r="AU46" s="275"/>
      <c r="AV46" s="275"/>
      <c r="AW46" s="275"/>
    </row>
    <row r="47" spans="2:49" s="182" customFormat="1" ht="7.5" customHeight="1" thickBot="1">
      <c r="B47" s="360"/>
      <c r="C47" s="351"/>
      <c r="D47" s="351"/>
      <c r="E47" s="351"/>
      <c r="F47" s="351"/>
      <c r="G47" s="351"/>
      <c r="H47" s="351"/>
      <c r="I47" s="351"/>
      <c r="J47" s="351"/>
      <c r="K47" s="351"/>
      <c r="L47" s="351"/>
      <c r="M47" s="351"/>
      <c r="N47" s="351"/>
      <c r="O47" s="351"/>
      <c r="P47" s="351"/>
      <c r="Q47" s="351"/>
      <c r="R47" s="351"/>
      <c r="S47" s="351"/>
      <c r="T47" s="351"/>
      <c r="U47" s="351"/>
      <c r="V47" s="351"/>
      <c r="W47" s="351"/>
      <c r="X47" s="351"/>
      <c r="Y47" s="379"/>
      <c r="Z47" s="275"/>
      <c r="AA47" s="273"/>
      <c r="AB47" s="273"/>
      <c r="AC47" s="273"/>
      <c r="AD47" s="273"/>
      <c r="AE47" s="273"/>
      <c r="AF47" s="273"/>
      <c r="AG47" s="273"/>
      <c r="AH47" s="273"/>
      <c r="AI47" s="273"/>
      <c r="AJ47" s="273"/>
      <c r="AK47" s="273"/>
      <c r="AL47" s="273"/>
      <c r="AM47" s="273"/>
      <c r="AN47" s="273"/>
      <c r="AO47" s="273"/>
      <c r="AP47" s="273"/>
      <c r="AQ47" s="275"/>
      <c r="AR47" s="275"/>
      <c r="AS47" s="275"/>
      <c r="AT47" s="275"/>
      <c r="AU47" s="275"/>
      <c r="AV47" s="275"/>
      <c r="AW47" s="275"/>
    </row>
    <row r="48" spans="2:49" s="182" customFormat="1" ht="9.6" customHeight="1">
      <c r="B48" s="349"/>
      <c r="C48" s="354"/>
      <c r="D48" s="354"/>
      <c r="E48" s="354"/>
      <c r="F48" s="354"/>
      <c r="G48" s="354"/>
      <c r="H48" s="354"/>
      <c r="I48" s="354"/>
      <c r="J48" s="354"/>
      <c r="K48" s="354"/>
      <c r="L48" s="354"/>
      <c r="M48" s="354"/>
      <c r="N48" s="354"/>
      <c r="O48" s="354"/>
      <c r="P48" s="354"/>
      <c r="Q48" s="354"/>
      <c r="R48" s="354"/>
      <c r="S48" s="354"/>
      <c r="T48" s="354"/>
      <c r="U48" s="354"/>
      <c r="V48" s="354"/>
      <c r="W48" s="354"/>
      <c r="X48" s="354"/>
      <c r="Y48" s="355"/>
      <c r="Z48" s="275"/>
      <c r="AA48" s="273"/>
      <c r="AB48" s="273"/>
      <c r="AC48" s="273"/>
      <c r="AD48" s="273"/>
      <c r="AE48" s="273"/>
      <c r="AF48" s="273"/>
      <c r="AG48" s="273"/>
      <c r="AH48" s="273"/>
      <c r="AI48" s="273"/>
      <c r="AJ48" s="273"/>
      <c r="AK48" s="273"/>
      <c r="AL48" s="273"/>
      <c r="AM48" s="273"/>
      <c r="AN48" s="273"/>
      <c r="AO48" s="273"/>
      <c r="AP48" s="273"/>
      <c r="AQ48" s="275"/>
      <c r="AR48" s="275"/>
      <c r="AS48" s="275"/>
      <c r="AT48" s="275"/>
      <c r="AU48" s="275"/>
      <c r="AV48" s="275"/>
      <c r="AW48" s="275"/>
    </row>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spans="2:7" hidden="1"/>
    <row r="82" spans="2:7" hidden="1">
      <c r="B82" s="45" t="s">
        <v>467</v>
      </c>
      <c r="D82" s="45" t="s">
        <v>468</v>
      </c>
      <c r="F82" t="s">
        <v>469</v>
      </c>
      <c r="G82" s="45" t="s">
        <v>470</v>
      </c>
    </row>
    <row r="83" spans="2:7" hidden="1">
      <c r="B83" s="45" t="s">
        <v>31</v>
      </c>
      <c r="D83" s="45" t="s">
        <v>471</v>
      </c>
      <c r="F83" t="s">
        <v>472</v>
      </c>
      <c r="G83" t="s">
        <v>473</v>
      </c>
    </row>
    <row r="84" spans="2:7" hidden="1"/>
    <row r="85" spans="2:7" hidden="1"/>
  </sheetData>
  <sheetProtection selectLockedCells="1"/>
  <mergeCells count="108">
    <mergeCell ref="C43:X43"/>
    <mergeCell ref="U44:X44"/>
    <mergeCell ref="U45:X45"/>
    <mergeCell ref="U46:X46"/>
    <mergeCell ref="H12:L12"/>
    <mergeCell ref="H13:L13"/>
    <mergeCell ref="H14:L14"/>
    <mergeCell ref="H15:L15"/>
    <mergeCell ref="H16:L16"/>
    <mergeCell ref="H20:L20"/>
    <mergeCell ref="H21:L21"/>
    <mergeCell ref="H22:L22"/>
    <mergeCell ref="H23:L23"/>
    <mergeCell ref="H24:L24"/>
    <mergeCell ref="H25:L25"/>
    <mergeCell ref="H26:L26"/>
    <mergeCell ref="H30:R30"/>
    <mergeCell ref="H31:R31"/>
    <mergeCell ref="H32:R32"/>
    <mergeCell ref="H33:R33"/>
    <mergeCell ref="C12:G12"/>
    <mergeCell ref="C13:G13"/>
    <mergeCell ref="C14:G14"/>
    <mergeCell ref="C15:G15"/>
    <mergeCell ref="C16:G16"/>
    <mergeCell ref="M12:R16"/>
    <mergeCell ref="S5:X5"/>
    <mergeCell ref="S9:X9"/>
    <mergeCell ref="S8:X8"/>
    <mergeCell ref="S7:X7"/>
    <mergeCell ref="S6:X6"/>
    <mergeCell ref="S12:X16"/>
    <mergeCell ref="C11:X11"/>
    <mergeCell ref="N46:R46"/>
    <mergeCell ref="S44:T44"/>
    <mergeCell ref="S45:T45"/>
    <mergeCell ref="S46:T46"/>
    <mergeCell ref="F5:I5"/>
    <mergeCell ref="F6:I6"/>
    <mergeCell ref="F7:I7"/>
    <mergeCell ref="F8:I8"/>
    <mergeCell ref="F9:I9"/>
    <mergeCell ref="C17:W17"/>
    <mergeCell ref="M20:R26"/>
    <mergeCell ref="C44:D44"/>
    <mergeCell ref="C45:D45"/>
    <mergeCell ref="C46:D46"/>
    <mergeCell ref="E44:G44"/>
    <mergeCell ref="E45:G45"/>
    <mergeCell ref="E46:G46"/>
    <mergeCell ref="H44:K44"/>
    <mergeCell ref="H45:K45"/>
    <mergeCell ref="H46:K46"/>
    <mergeCell ref="L44:M44"/>
    <mergeCell ref="L45:M45"/>
    <mergeCell ref="L46:M46"/>
    <mergeCell ref="N44:R44"/>
    <mergeCell ref="N45:R45"/>
    <mergeCell ref="P37:R37"/>
    <mergeCell ref="P41:R41"/>
    <mergeCell ref="P40:R40"/>
    <mergeCell ref="P39:R39"/>
    <mergeCell ref="P38:R38"/>
    <mergeCell ref="C27:X27"/>
    <mergeCell ref="C29:X29"/>
    <mergeCell ref="S30:X34"/>
    <mergeCell ref="C36:X36"/>
    <mergeCell ref="S37:X41"/>
    <mergeCell ref="H37:J37"/>
    <mergeCell ref="H41:J41"/>
    <mergeCell ref="H40:J40"/>
    <mergeCell ref="H39:J39"/>
    <mergeCell ref="H38:J38"/>
    <mergeCell ref="K41:O41"/>
    <mergeCell ref="K40:O40"/>
    <mergeCell ref="K39:O39"/>
    <mergeCell ref="K38:O38"/>
    <mergeCell ref="K37:O37"/>
    <mergeCell ref="C33:G33"/>
    <mergeCell ref="C32:G32"/>
    <mergeCell ref="C31:G31"/>
    <mergeCell ref="B2:Y2"/>
    <mergeCell ref="O6:R6"/>
    <mergeCell ref="K5:R5"/>
    <mergeCell ref="O9:R9"/>
    <mergeCell ref="O8:R8"/>
    <mergeCell ref="O7:R7"/>
    <mergeCell ref="B9:E9"/>
    <mergeCell ref="B8:E8"/>
    <mergeCell ref="B7:E7"/>
    <mergeCell ref="B5:E5"/>
    <mergeCell ref="B6:E6"/>
    <mergeCell ref="C19:X19"/>
    <mergeCell ref="S20:X26"/>
    <mergeCell ref="C34:R34"/>
    <mergeCell ref="C30:G30"/>
    <mergeCell ref="C41:G41"/>
    <mergeCell ref="C40:G40"/>
    <mergeCell ref="C39:G39"/>
    <mergeCell ref="C38:G38"/>
    <mergeCell ref="C37:G37"/>
    <mergeCell ref="C20:G20"/>
    <mergeCell ref="C26:G26"/>
    <mergeCell ref="C25:G25"/>
    <mergeCell ref="C24:G24"/>
    <mergeCell ref="C23:G23"/>
    <mergeCell ref="C22:G22"/>
    <mergeCell ref="C21:G21"/>
  </mergeCells>
  <dataValidations count="2">
    <dataValidation type="list" allowBlank="1" showInputMessage="1" showErrorMessage="1" sqref="F8" xr:uid="{00000000-0002-0000-0A00-000002000000}">
      <formula1>$D$82:$D$83</formula1>
    </dataValidation>
    <dataValidation type="list" allowBlank="1" showInputMessage="1" showErrorMessage="1" sqref="F9:F10" xr:uid="{00000000-0002-0000-0A00-000003000000}">
      <formula1>$F$82:$F$83</formula1>
    </dataValidation>
  </dataValidations>
  <printOptions horizontalCentered="1"/>
  <pageMargins left="0.25" right="0.25" top="0.75" bottom="0.75" header="0.3" footer="0.3"/>
  <pageSetup scale="37" orientation="portrait" r:id="rId1"/>
  <headerFooter alignWithMargins="0">
    <oddHeader xml:space="preserve">&amp;L&amp;G&amp;R&amp;"-,Bold"&amp;K000000GL-PPAP-001.10
</oddHeader>
    <oddFooter>&amp;LEffective Date: 01/06/2023&amp;C&amp;P / &amp;N&amp;RRevision 1</oddFooter>
  </headerFooter>
  <colBreaks count="1" manualBreakCount="1">
    <brk id="25" max="1048575" man="1"/>
  </colBreaks>
  <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85BA9-49B5-48CD-96AC-8A5AB3272CEF}">
  <sheetPr codeName="Sheet18"/>
  <dimension ref="B1:BE180"/>
  <sheetViews>
    <sheetView showGridLines="0" topLeftCell="A6" zoomScale="70" zoomScaleNormal="70" workbookViewId="0">
      <selection activeCell="W8" sqref="W8:X8"/>
    </sheetView>
  </sheetViews>
  <sheetFormatPr defaultColWidth="9.109375" defaultRowHeight="13.2"/>
  <cols>
    <col min="1" max="1" width="3.33203125" style="1" customWidth="1"/>
    <col min="2" max="2" width="4.109375" style="1" customWidth="1"/>
    <col min="3" max="4" width="7.6640625" style="1" customWidth="1"/>
    <col min="5" max="5" width="3.6640625" style="1" customWidth="1"/>
    <col min="6" max="6" width="3.33203125" style="1" customWidth="1"/>
    <col min="7" max="7" width="7.6640625" style="1" customWidth="1"/>
    <col min="8" max="8" width="4.44140625" style="1" customWidth="1"/>
    <col min="9" max="9" width="30.6640625" style="1" customWidth="1"/>
    <col min="10" max="10" width="8.88671875" style="1" customWidth="1"/>
    <col min="11" max="12" width="8.44140625" style="1" customWidth="1"/>
    <col min="13" max="13" width="6.6640625" style="1" customWidth="1"/>
    <col min="14" max="14" width="30.33203125" style="1" customWidth="1"/>
    <col min="15" max="15" width="12.6640625" style="1" customWidth="1"/>
    <col min="16" max="16" width="13.33203125" style="1" hidden="1" customWidth="1"/>
    <col min="17" max="17" width="8.6640625" style="1" customWidth="1"/>
    <col min="18" max="19" width="8.44140625" style="1" hidden="1" customWidth="1"/>
    <col min="20" max="21" width="8.6640625" style="1" hidden="1" customWidth="1"/>
    <col min="22" max="22" width="4.6640625" style="1" customWidth="1"/>
    <col min="23" max="23" width="8.5546875" style="1" customWidth="1"/>
    <col min="24" max="24" width="27.33203125" style="1" customWidth="1"/>
    <col min="25" max="25" width="29" style="1" customWidth="1"/>
    <col min="26" max="26" width="8.6640625" style="31" customWidth="1"/>
    <col min="27" max="30" width="0" style="31" hidden="1" customWidth="1"/>
    <col min="31" max="32" width="5.33203125" style="31" hidden="1" customWidth="1"/>
    <col min="33" max="35" width="5.33203125" style="31" customWidth="1"/>
    <col min="36" max="40" width="8.6640625" style="31" customWidth="1"/>
    <col min="41" max="52" width="8.6640625" style="33" customWidth="1"/>
    <col min="53" max="57" width="8.6640625" style="34" customWidth="1"/>
    <col min="58" max="260" width="9.109375" style="1"/>
    <col min="261" max="261" width="7" style="1" customWidth="1"/>
    <col min="262" max="262" width="7.6640625" style="1" customWidth="1"/>
    <col min="263" max="263" width="3.6640625" style="1" customWidth="1"/>
    <col min="264" max="265" width="7.6640625" style="1" customWidth="1"/>
    <col min="266" max="266" width="4.44140625" style="1" customWidth="1"/>
    <col min="267" max="267" width="7.33203125" style="1" customWidth="1"/>
    <col min="268" max="271" width="8.44140625" style="1" customWidth="1"/>
    <col min="272" max="272" width="9.109375" style="1"/>
    <col min="273" max="273" width="0" style="1" hidden="1" customWidth="1"/>
    <col min="274" max="274" width="8.6640625" style="1" customWidth="1"/>
    <col min="275" max="278" width="0" style="1" hidden="1" customWidth="1"/>
    <col min="279" max="279" width="8.33203125" style="1" customWidth="1"/>
    <col min="280" max="280" width="13.33203125" style="1" customWidth="1"/>
    <col min="281" max="281" width="14.44140625" style="1" customWidth="1"/>
    <col min="282" max="282" width="8.6640625" style="1" customWidth="1"/>
    <col min="283" max="288" width="0" style="1" hidden="1" customWidth="1"/>
    <col min="289" max="291" width="5.33203125" style="1" customWidth="1"/>
    <col min="292" max="313" width="8.6640625" style="1" customWidth="1"/>
    <col min="314" max="516" width="9.109375" style="1"/>
    <col min="517" max="517" width="7" style="1" customWidth="1"/>
    <col min="518" max="518" width="7.6640625" style="1" customWidth="1"/>
    <col min="519" max="519" width="3.6640625" style="1" customWidth="1"/>
    <col min="520" max="521" width="7.6640625" style="1" customWidth="1"/>
    <col min="522" max="522" width="4.44140625" style="1" customWidth="1"/>
    <col min="523" max="523" width="7.33203125" style="1" customWidth="1"/>
    <col min="524" max="527" width="8.44140625" style="1" customWidth="1"/>
    <col min="528" max="528" width="9.109375" style="1"/>
    <col min="529" max="529" width="0" style="1" hidden="1" customWidth="1"/>
    <col min="530" max="530" width="8.6640625" style="1" customWidth="1"/>
    <col min="531" max="534" width="0" style="1" hidden="1" customWidth="1"/>
    <col min="535" max="535" width="8.33203125" style="1" customWidth="1"/>
    <col min="536" max="536" width="13.33203125" style="1" customWidth="1"/>
    <col min="537" max="537" width="14.44140625" style="1" customWidth="1"/>
    <col min="538" max="538" width="8.6640625" style="1" customWidth="1"/>
    <col min="539" max="544" width="0" style="1" hidden="1" customWidth="1"/>
    <col min="545" max="547" width="5.33203125" style="1" customWidth="1"/>
    <col min="548" max="569" width="8.6640625" style="1" customWidth="1"/>
    <col min="570" max="772" width="9.109375" style="1"/>
    <col min="773" max="773" width="7" style="1" customWidth="1"/>
    <col min="774" max="774" width="7.6640625" style="1" customWidth="1"/>
    <col min="775" max="775" width="3.6640625" style="1" customWidth="1"/>
    <col min="776" max="777" width="7.6640625" style="1" customWidth="1"/>
    <col min="778" max="778" width="4.44140625" style="1" customWidth="1"/>
    <col min="779" max="779" width="7.33203125" style="1" customWidth="1"/>
    <col min="780" max="783" width="8.44140625" style="1" customWidth="1"/>
    <col min="784" max="784" width="9.109375" style="1"/>
    <col min="785" max="785" width="0" style="1" hidden="1" customWidth="1"/>
    <col min="786" max="786" width="8.6640625" style="1" customWidth="1"/>
    <col min="787" max="790" width="0" style="1" hidden="1" customWidth="1"/>
    <col min="791" max="791" width="8.33203125" style="1" customWidth="1"/>
    <col min="792" max="792" width="13.33203125" style="1" customWidth="1"/>
    <col min="793" max="793" width="14.44140625" style="1" customWidth="1"/>
    <col min="794" max="794" width="8.6640625" style="1" customWidth="1"/>
    <col min="795" max="800" width="0" style="1" hidden="1" customWidth="1"/>
    <col min="801" max="803" width="5.33203125" style="1" customWidth="1"/>
    <col min="804" max="825" width="8.6640625" style="1" customWidth="1"/>
    <col min="826" max="1028" width="9.109375" style="1"/>
    <col min="1029" max="1029" width="7" style="1" customWidth="1"/>
    <col min="1030" max="1030" width="7.6640625" style="1" customWidth="1"/>
    <col min="1031" max="1031" width="3.6640625" style="1" customWidth="1"/>
    <col min="1032" max="1033" width="7.6640625" style="1" customWidth="1"/>
    <col min="1034" max="1034" width="4.44140625" style="1" customWidth="1"/>
    <col min="1035" max="1035" width="7.33203125" style="1" customWidth="1"/>
    <col min="1036" max="1039" width="8.44140625" style="1" customWidth="1"/>
    <col min="1040" max="1040" width="9.109375" style="1"/>
    <col min="1041" max="1041" width="0" style="1" hidden="1" customWidth="1"/>
    <col min="1042" max="1042" width="8.6640625" style="1" customWidth="1"/>
    <col min="1043" max="1046" width="0" style="1" hidden="1" customWidth="1"/>
    <col min="1047" max="1047" width="8.33203125" style="1" customWidth="1"/>
    <col min="1048" max="1048" width="13.33203125" style="1" customWidth="1"/>
    <col min="1049" max="1049" width="14.44140625" style="1" customWidth="1"/>
    <col min="1050" max="1050" width="8.6640625" style="1" customWidth="1"/>
    <col min="1051" max="1056" width="0" style="1" hidden="1" customWidth="1"/>
    <col min="1057" max="1059" width="5.33203125" style="1" customWidth="1"/>
    <col min="1060" max="1081" width="8.6640625" style="1" customWidth="1"/>
    <col min="1082" max="1284" width="9.109375" style="1"/>
    <col min="1285" max="1285" width="7" style="1" customWidth="1"/>
    <col min="1286" max="1286" width="7.6640625" style="1" customWidth="1"/>
    <col min="1287" max="1287" width="3.6640625" style="1" customWidth="1"/>
    <col min="1288" max="1289" width="7.6640625" style="1" customWidth="1"/>
    <col min="1290" max="1290" width="4.44140625" style="1" customWidth="1"/>
    <col min="1291" max="1291" width="7.33203125" style="1" customWidth="1"/>
    <col min="1292" max="1295" width="8.44140625" style="1" customWidth="1"/>
    <col min="1296" max="1296" width="9.109375" style="1"/>
    <col min="1297" max="1297" width="0" style="1" hidden="1" customWidth="1"/>
    <col min="1298" max="1298" width="8.6640625" style="1" customWidth="1"/>
    <col min="1299" max="1302" width="0" style="1" hidden="1" customWidth="1"/>
    <col min="1303" max="1303" width="8.33203125" style="1" customWidth="1"/>
    <col min="1304" max="1304" width="13.33203125" style="1" customWidth="1"/>
    <col min="1305" max="1305" width="14.44140625" style="1" customWidth="1"/>
    <col min="1306" max="1306" width="8.6640625" style="1" customWidth="1"/>
    <col min="1307" max="1312" width="0" style="1" hidden="1" customWidth="1"/>
    <col min="1313" max="1315" width="5.33203125" style="1" customWidth="1"/>
    <col min="1316" max="1337" width="8.6640625" style="1" customWidth="1"/>
    <col min="1338" max="1540" width="9.109375" style="1"/>
    <col min="1541" max="1541" width="7" style="1" customWidth="1"/>
    <col min="1542" max="1542" width="7.6640625" style="1" customWidth="1"/>
    <col min="1543" max="1543" width="3.6640625" style="1" customWidth="1"/>
    <col min="1544" max="1545" width="7.6640625" style="1" customWidth="1"/>
    <col min="1546" max="1546" width="4.44140625" style="1" customWidth="1"/>
    <col min="1547" max="1547" width="7.33203125" style="1" customWidth="1"/>
    <col min="1548" max="1551" width="8.44140625" style="1" customWidth="1"/>
    <col min="1552" max="1552" width="9.109375" style="1"/>
    <col min="1553" max="1553" width="0" style="1" hidden="1" customWidth="1"/>
    <col min="1554" max="1554" width="8.6640625" style="1" customWidth="1"/>
    <col min="1555" max="1558" width="0" style="1" hidden="1" customWidth="1"/>
    <col min="1559" max="1559" width="8.33203125" style="1" customWidth="1"/>
    <col min="1560" max="1560" width="13.33203125" style="1" customWidth="1"/>
    <col min="1561" max="1561" width="14.44140625" style="1" customWidth="1"/>
    <col min="1562" max="1562" width="8.6640625" style="1" customWidth="1"/>
    <col min="1563" max="1568" width="0" style="1" hidden="1" customWidth="1"/>
    <col min="1569" max="1571" width="5.33203125" style="1" customWidth="1"/>
    <col min="1572" max="1593" width="8.6640625" style="1" customWidth="1"/>
    <col min="1594" max="1796" width="9.109375" style="1"/>
    <col min="1797" max="1797" width="7" style="1" customWidth="1"/>
    <col min="1798" max="1798" width="7.6640625" style="1" customWidth="1"/>
    <col min="1799" max="1799" width="3.6640625" style="1" customWidth="1"/>
    <col min="1800" max="1801" width="7.6640625" style="1" customWidth="1"/>
    <col min="1802" max="1802" width="4.44140625" style="1" customWidth="1"/>
    <col min="1803" max="1803" width="7.33203125" style="1" customWidth="1"/>
    <col min="1804" max="1807" width="8.44140625" style="1" customWidth="1"/>
    <col min="1808" max="1808" width="9.109375" style="1"/>
    <col min="1809" max="1809" width="0" style="1" hidden="1" customWidth="1"/>
    <col min="1810" max="1810" width="8.6640625" style="1" customWidth="1"/>
    <col min="1811" max="1814" width="0" style="1" hidden="1" customWidth="1"/>
    <col min="1815" max="1815" width="8.33203125" style="1" customWidth="1"/>
    <col min="1816" max="1816" width="13.33203125" style="1" customWidth="1"/>
    <col min="1817" max="1817" width="14.44140625" style="1" customWidth="1"/>
    <col min="1818" max="1818" width="8.6640625" style="1" customWidth="1"/>
    <col min="1819" max="1824" width="0" style="1" hidden="1" customWidth="1"/>
    <col min="1825" max="1827" width="5.33203125" style="1" customWidth="1"/>
    <col min="1828" max="1849" width="8.6640625" style="1" customWidth="1"/>
    <col min="1850" max="2052" width="9.109375" style="1"/>
    <col min="2053" max="2053" width="7" style="1" customWidth="1"/>
    <col min="2054" max="2054" width="7.6640625" style="1" customWidth="1"/>
    <col min="2055" max="2055" width="3.6640625" style="1" customWidth="1"/>
    <col min="2056" max="2057" width="7.6640625" style="1" customWidth="1"/>
    <col min="2058" max="2058" width="4.44140625" style="1" customWidth="1"/>
    <col min="2059" max="2059" width="7.33203125" style="1" customWidth="1"/>
    <col min="2060" max="2063" width="8.44140625" style="1" customWidth="1"/>
    <col min="2064" max="2064" width="9.109375" style="1"/>
    <col min="2065" max="2065" width="0" style="1" hidden="1" customWidth="1"/>
    <col min="2066" max="2066" width="8.6640625" style="1" customWidth="1"/>
    <col min="2067" max="2070" width="0" style="1" hidden="1" customWidth="1"/>
    <col min="2071" max="2071" width="8.33203125" style="1" customWidth="1"/>
    <col min="2072" max="2072" width="13.33203125" style="1" customWidth="1"/>
    <col min="2073" max="2073" width="14.44140625" style="1" customWidth="1"/>
    <col min="2074" max="2074" width="8.6640625" style="1" customWidth="1"/>
    <col min="2075" max="2080" width="0" style="1" hidden="1" customWidth="1"/>
    <col min="2081" max="2083" width="5.33203125" style="1" customWidth="1"/>
    <col min="2084" max="2105" width="8.6640625" style="1" customWidth="1"/>
    <col min="2106" max="2308" width="9.109375" style="1"/>
    <col min="2309" max="2309" width="7" style="1" customWidth="1"/>
    <col min="2310" max="2310" width="7.6640625" style="1" customWidth="1"/>
    <col min="2311" max="2311" width="3.6640625" style="1" customWidth="1"/>
    <col min="2312" max="2313" width="7.6640625" style="1" customWidth="1"/>
    <col min="2314" max="2314" width="4.44140625" style="1" customWidth="1"/>
    <col min="2315" max="2315" width="7.33203125" style="1" customWidth="1"/>
    <col min="2316" max="2319" width="8.44140625" style="1" customWidth="1"/>
    <col min="2320" max="2320" width="9.109375" style="1"/>
    <col min="2321" max="2321" width="0" style="1" hidden="1" customWidth="1"/>
    <col min="2322" max="2322" width="8.6640625" style="1" customWidth="1"/>
    <col min="2323" max="2326" width="0" style="1" hidden="1" customWidth="1"/>
    <col min="2327" max="2327" width="8.33203125" style="1" customWidth="1"/>
    <col min="2328" max="2328" width="13.33203125" style="1" customWidth="1"/>
    <col min="2329" max="2329" width="14.44140625" style="1" customWidth="1"/>
    <col min="2330" max="2330" width="8.6640625" style="1" customWidth="1"/>
    <col min="2331" max="2336" width="0" style="1" hidden="1" customWidth="1"/>
    <col min="2337" max="2339" width="5.33203125" style="1" customWidth="1"/>
    <col min="2340" max="2361" width="8.6640625" style="1" customWidth="1"/>
    <col min="2362" max="2564" width="9.109375" style="1"/>
    <col min="2565" max="2565" width="7" style="1" customWidth="1"/>
    <col min="2566" max="2566" width="7.6640625" style="1" customWidth="1"/>
    <col min="2567" max="2567" width="3.6640625" style="1" customWidth="1"/>
    <col min="2568" max="2569" width="7.6640625" style="1" customWidth="1"/>
    <col min="2570" max="2570" width="4.44140625" style="1" customWidth="1"/>
    <col min="2571" max="2571" width="7.33203125" style="1" customWidth="1"/>
    <col min="2572" max="2575" width="8.44140625" style="1" customWidth="1"/>
    <col min="2576" max="2576" width="9.109375" style="1"/>
    <col min="2577" max="2577" width="0" style="1" hidden="1" customWidth="1"/>
    <col min="2578" max="2578" width="8.6640625" style="1" customWidth="1"/>
    <col min="2579" max="2582" width="0" style="1" hidden="1" customWidth="1"/>
    <col min="2583" max="2583" width="8.33203125" style="1" customWidth="1"/>
    <col min="2584" max="2584" width="13.33203125" style="1" customWidth="1"/>
    <col min="2585" max="2585" width="14.44140625" style="1" customWidth="1"/>
    <col min="2586" max="2586" width="8.6640625" style="1" customWidth="1"/>
    <col min="2587" max="2592" width="0" style="1" hidden="1" customWidth="1"/>
    <col min="2593" max="2595" width="5.33203125" style="1" customWidth="1"/>
    <col min="2596" max="2617" width="8.6640625" style="1" customWidth="1"/>
    <col min="2618" max="2820" width="9.109375" style="1"/>
    <col min="2821" max="2821" width="7" style="1" customWidth="1"/>
    <col min="2822" max="2822" width="7.6640625" style="1" customWidth="1"/>
    <col min="2823" max="2823" width="3.6640625" style="1" customWidth="1"/>
    <col min="2824" max="2825" width="7.6640625" style="1" customWidth="1"/>
    <col min="2826" max="2826" width="4.44140625" style="1" customWidth="1"/>
    <col min="2827" max="2827" width="7.33203125" style="1" customWidth="1"/>
    <col min="2828" max="2831" width="8.44140625" style="1" customWidth="1"/>
    <col min="2832" max="2832" width="9.109375" style="1"/>
    <col min="2833" max="2833" width="0" style="1" hidden="1" customWidth="1"/>
    <col min="2834" max="2834" width="8.6640625" style="1" customWidth="1"/>
    <col min="2835" max="2838" width="0" style="1" hidden="1" customWidth="1"/>
    <col min="2839" max="2839" width="8.33203125" style="1" customWidth="1"/>
    <col min="2840" max="2840" width="13.33203125" style="1" customWidth="1"/>
    <col min="2841" max="2841" width="14.44140625" style="1" customWidth="1"/>
    <col min="2842" max="2842" width="8.6640625" style="1" customWidth="1"/>
    <col min="2843" max="2848" width="0" style="1" hidden="1" customWidth="1"/>
    <col min="2849" max="2851" width="5.33203125" style="1" customWidth="1"/>
    <col min="2852" max="2873" width="8.6640625" style="1" customWidth="1"/>
    <col min="2874" max="3076" width="9.109375" style="1"/>
    <col min="3077" max="3077" width="7" style="1" customWidth="1"/>
    <col min="3078" max="3078" width="7.6640625" style="1" customWidth="1"/>
    <col min="3079" max="3079" width="3.6640625" style="1" customWidth="1"/>
    <col min="3080" max="3081" width="7.6640625" style="1" customWidth="1"/>
    <col min="3082" max="3082" width="4.44140625" style="1" customWidth="1"/>
    <col min="3083" max="3083" width="7.33203125" style="1" customWidth="1"/>
    <col min="3084" max="3087" width="8.44140625" style="1" customWidth="1"/>
    <col min="3088" max="3088" width="9.109375" style="1"/>
    <col min="3089" max="3089" width="0" style="1" hidden="1" customWidth="1"/>
    <col min="3090" max="3090" width="8.6640625" style="1" customWidth="1"/>
    <col min="3091" max="3094" width="0" style="1" hidden="1" customWidth="1"/>
    <col min="3095" max="3095" width="8.33203125" style="1" customWidth="1"/>
    <col min="3096" max="3096" width="13.33203125" style="1" customWidth="1"/>
    <col min="3097" max="3097" width="14.44140625" style="1" customWidth="1"/>
    <col min="3098" max="3098" width="8.6640625" style="1" customWidth="1"/>
    <col min="3099" max="3104" width="0" style="1" hidden="1" customWidth="1"/>
    <col min="3105" max="3107" width="5.33203125" style="1" customWidth="1"/>
    <col min="3108" max="3129" width="8.6640625" style="1" customWidth="1"/>
    <col min="3130" max="3332" width="9.109375" style="1"/>
    <col min="3333" max="3333" width="7" style="1" customWidth="1"/>
    <col min="3334" max="3334" width="7.6640625" style="1" customWidth="1"/>
    <col min="3335" max="3335" width="3.6640625" style="1" customWidth="1"/>
    <col min="3336" max="3337" width="7.6640625" style="1" customWidth="1"/>
    <col min="3338" max="3338" width="4.44140625" style="1" customWidth="1"/>
    <col min="3339" max="3339" width="7.33203125" style="1" customWidth="1"/>
    <col min="3340" max="3343" width="8.44140625" style="1" customWidth="1"/>
    <col min="3344" max="3344" width="9.109375" style="1"/>
    <col min="3345" max="3345" width="0" style="1" hidden="1" customWidth="1"/>
    <col min="3346" max="3346" width="8.6640625" style="1" customWidth="1"/>
    <col min="3347" max="3350" width="0" style="1" hidden="1" customWidth="1"/>
    <col min="3351" max="3351" width="8.33203125" style="1" customWidth="1"/>
    <col min="3352" max="3352" width="13.33203125" style="1" customWidth="1"/>
    <col min="3353" max="3353" width="14.44140625" style="1" customWidth="1"/>
    <col min="3354" max="3354" width="8.6640625" style="1" customWidth="1"/>
    <col min="3355" max="3360" width="0" style="1" hidden="1" customWidth="1"/>
    <col min="3361" max="3363" width="5.33203125" style="1" customWidth="1"/>
    <col min="3364" max="3385" width="8.6640625" style="1" customWidth="1"/>
    <col min="3386" max="3588" width="9.109375" style="1"/>
    <col min="3589" max="3589" width="7" style="1" customWidth="1"/>
    <col min="3590" max="3590" width="7.6640625" style="1" customWidth="1"/>
    <col min="3591" max="3591" width="3.6640625" style="1" customWidth="1"/>
    <col min="3592" max="3593" width="7.6640625" style="1" customWidth="1"/>
    <col min="3594" max="3594" width="4.44140625" style="1" customWidth="1"/>
    <col min="3595" max="3595" width="7.33203125" style="1" customWidth="1"/>
    <col min="3596" max="3599" width="8.44140625" style="1" customWidth="1"/>
    <col min="3600" max="3600" width="9.109375" style="1"/>
    <col min="3601" max="3601" width="0" style="1" hidden="1" customWidth="1"/>
    <col min="3602" max="3602" width="8.6640625" style="1" customWidth="1"/>
    <col min="3603" max="3606" width="0" style="1" hidden="1" customWidth="1"/>
    <col min="3607" max="3607" width="8.33203125" style="1" customWidth="1"/>
    <col min="3608" max="3608" width="13.33203125" style="1" customWidth="1"/>
    <col min="3609" max="3609" width="14.44140625" style="1" customWidth="1"/>
    <col min="3610" max="3610" width="8.6640625" style="1" customWidth="1"/>
    <col min="3611" max="3616" width="0" style="1" hidden="1" customWidth="1"/>
    <col min="3617" max="3619" width="5.33203125" style="1" customWidth="1"/>
    <col min="3620" max="3641" width="8.6640625" style="1" customWidth="1"/>
    <col min="3642" max="3844" width="9.109375" style="1"/>
    <col min="3845" max="3845" width="7" style="1" customWidth="1"/>
    <col min="3846" max="3846" width="7.6640625" style="1" customWidth="1"/>
    <col min="3847" max="3847" width="3.6640625" style="1" customWidth="1"/>
    <col min="3848" max="3849" width="7.6640625" style="1" customWidth="1"/>
    <col min="3850" max="3850" width="4.44140625" style="1" customWidth="1"/>
    <col min="3851" max="3851" width="7.33203125" style="1" customWidth="1"/>
    <col min="3852" max="3855" width="8.44140625" style="1" customWidth="1"/>
    <col min="3856" max="3856" width="9.109375" style="1"/>
    <col min="3857" max="3857" width="0" style="1" hidden="1" customWidth="1"/>
    <col min="3858" max="3858" width="8.6640625" style="1" customWidth="1"/>
    <col min="3859" max="3862" width="0" style="1" hidden="1" customWidth="1"/>
    <col min="3863" max="3863" width="8.33203125" style="1" customWidth="1"/>
    <col min="3864" max="3864" width="13.33203125" style="1" customWidth="1"/>
    <col min="3865" max="3865" width="14.44140625" style="1" customWidth="1"/>
    <col min="3866" max="3866" width="8.6640625" style="1" customWidth="1"/>
    <col min="3867" max="3872" width="0" style="1" hidden="1" customWidth="1"/>
    <col min="3873" max="3875" width="5.33203125" style="1" customWidth="1"/>
    <col min="3876" max="3897" width="8.6640625" style="1" customWidth="1"/>
    <col min="3898" max="4100" width="9.109375" style="1"/>
    <col min="4101" max="4101" width="7" style="1" customWidth="1"/>
    <col min="4102" max="4102" width="7.6640625" style="1" customWidth="1"/>
    <col min="4103" max="4103" width="3.6640625" style="1" customWidth="1"/>
    <col min="4104" max="4105" width="7.6640625" style="1" customWidth="1"/>
    <col min="4106" max="4106" width="4.44140625" style="1" customWidth="1"/>
    <col min="4107" max="4107" width="7.33203125" style="1" customWidth="1"/>
    <col min="4108" max="4111" width="8.44140625" style="1" customWidth="1"/>
    <col min="4112" max="4112" width="9.109375" style="1"/>
    <col min="4113" max="4113" width="0" style="1" hidden="1" customWidth="1"/>
    <col min="4114" max="4114" width="8.6640625" style="1" customWidth="1"/>
    <col min="4115" max="4118" width="0" style="1" hidden="1" customWidth="1"/>
    <col min="4119" max="4119" width="8.33203125" style="1" customWidth="1"/>
    <col min="4120" max="4120" width="13.33203125" style="1" customWidth="1"/>
    <col min="4121" max="4121" width="14.44140625" style="1" customWidth="1"/>
    <col min="4122" max="4122" width="8.6640625" style="1" customWidth="1"/>
    <col min="4123" max="4128" width="0" style="1" hidden="1" customWidth="1"/>
    <col min="4129" max="4131" width="5.33203125" style="1" customWidth="1"/>
    <col min="4132" max="4153" width="8.6640625" style="1" customWidth="1"/>
    <col min="4154" max="4356" width="9.109375" style="1"/>
    <col min="4357" max="4357" width="7" style="1" customWidth="1"/>
    <col min="4358" max="4358" width="7.6640625" style="1" customWidth="1"/>
    <col min="4359" max="4359" width="3.6640625" style="1" customWidth="1"/>
    <col min="4360" max="4361" width="7.6640625" style="1" customWidth="1"/>
    <col min="4362" max="4362" width="4.44140625" style="1" customWidth="1"/>
    <col min="4363" max="4363" width="7.33203125" style="1" customWidth="1"/>
    <col min="4364" max="4367" width="8.44140625" style="1" customWidth="1"/>
    <col min="4368" max="4368" width="9.109375" style="1"/>
    <col min="4369" max="4369" width="0" style="1" hidden="1" customWidth="1"/>
    <col min="4370" max="4370" width="8.6640625" style="1" customWidth="1"/>
    <col min="4371" max="4374" width="0" style="1" hidden="1" customWidth="1"/>
    <col min="4375" max="4375" width="8.33203125" style="1" customWidth="1"/>
    <col min="4376" max="4376" width="13.33203125" style="1" customWidth="1"/>
    <col min="4377" max="4377" width="14.44140625" style="1" customWidth="1"/>
    <col min="4378" max="4378" width="8.6640625" style="1" customWidth="1"/>
    <col min="4379" max="4384" width="0" style="1" hidden="1" customWidth="1"/>
    <col min="4385" max="4387" width="5.33203125" style="1" customWidth="1"/>
    <col min="4388" max="4409" width="8.6640625" style="1" customWidth="1"/>
    <col min="4410" max="4612" width="9.109375" style="1"/>
    <col min="4613" max="4613" width="7" style="1" customWidth="1"/>
    <col min="4614" max="4614" width="7.6640625" style="1" customWidth="1"/>
    <col min="4615" max="4615" width="3.6640625" style="1" customWidth="1"/>
    <col min="4616" max="4617" width="7.6640625" style="1" customWidth="1"/>
    <col min="4618" max="4618" width="4.44140625" style="1" customWidth="1"/>
    <col min="4619" max="4619" width="7.33203125" style="1" customWidth="1"/>
    <col min="4620" max="4623" width="8.44140625" style="1" customWidth="1"/>
    <col min="4624" max="4624" width="9.109375" style="1"/>
    <col min="4625" max="4625" width="0" style="1" hidden="1" customWidth="1"/>
    <col min="4626" max="4626" width="8.6640625" style="1" customWidth="1"/>
    <col min="4627" max="4630" width="0" style="1" hidden="1" customWidth="1"/>
    <col min="4631" max="4631" width="8.33203125" style="1" customWidth="1"/>
    <col min="4632" max="4632" width="13.33203125" style="1" customWidth="1"/>
    <col min="4633" max="4633" width="14.44140625" style="1" customWidth="1"/>
    <col min="4634" max="4634" width="8.6640625" style="1" customWidth="1"/>
    <col min="4635" max="4640" width="0" style="1" hidden="1" customWidth="1"/>
    <col min="4641" max="4643" width="5.33203125" style="1" customWidth="1"/>
    <col min="4644" max="4665" width="8.6640625" style="1" customWidth="1"/>
    <col min="4666" max="4868" width="9.109375" style="1"/>
    <col min="4869" max="4869" width="7" style="1" customWidth="1"/>
    <col min="4870" max="4870" width="7.6640625" style="1" customWidth="1"/>
    <col min="4871" max="4871" width="3.6640625" style="1" customWidth="1"/>
    <col min="4872" max="4873" width="7.6640625" style="1" customWidth="1"/>
    <col min="4874" max="4874" width="4.44140625" style="1" customWidth="1"/>
    <col min="4875" max="4875" width="7.33203125" style="1" customWidth="1"/>
    <col min="4876" max="4879" width="8.44140625" style="1" customWidth="1"/>
    <col min="4880" max="4880" width="9.109375" style="1"/>
    <col min="4881" max="4881" width="0" style="1" hidden="1" customWidth="1"/>
    <col min="4882" max="4882" width="8.6640625" style="1" customWidth="1"/>
    <col min="4883" max="4886" width="0" style="1" hidden="1" customWidth="1"/>
    <col min="4887" max="4887" width="8.33203125" style="1" customWidth="1"/>
    <col min="4888" max="4888" width="13.33203125" style="1" customWidth="1"/>
    <col min="4889" max="4889" width="14.44140625" style="1" customWidth="1"/>
    <col min="4890" max="4890" width="8.6640625" style="1" customWidth="1"/>
    <col min="4891" max="4896" width="0" style="1" hidden="1" customWidth="1"/>
    <col min="4897" max="4899" width="5.33203125" style="1" customWidth="1"/>
    <col min="4900" max="4921" width="8.6640625" style="1" customWidth="1"/>
    <col min="4922" max="5124" width="9.109375" style="1"/>
    <col min="5125" max="5125" width="7" style="1" customWidth="1"/>
    <col min="5126" max="5126" width="7.6640625" style="1" customWidth="1"/>
    <col min="5127" max="5127" width="3.6640625" style="1" customWidth="1"/>
    <col min="5128" max="5129" width="7.6640625" style="1" customWidth="1"/>
    <col min="5130" max="5130" width="4.44140625" style="1" customWidth="1"/>
    <col min="5131" max="5131" width="7.33203125" style="1" customWidth="1"/>
    <col min="5132" max="5135" width="8.44140625" style="1" customWidth="1"/>
    <col min="5136" max="5136" width="9.109375" style="1"/>
    <col min="5137" max="5137" width="0" style="1" hidden="1" customWidth="1"/>
    <col min="5138" max="5138" width="8.6640625" style="1" customWidth="1"/>
    <col min="5139" max="5142" width="0" style="1" hidden="1" customWidth="1"/>
    <col min="5143" max="5143" width="8.33203125" style="1" customWidth="1"/>
    <col min="5144" max="5144" width="13.33203125" style="1" customWidth="1"/>
    <col min="5145" max="5145" width="14.44140625" style="1" customWidth="1"/>
    <col min="5146" max="5146" width="8.6640625" style="1" customWidth="1"/>
    <col min="5147" max="5152" width="0" style="1" hidden="1" customWidth="1"/>
    <col min="5153" max="5155" width="5.33203125" style="1" customWidth="1"/>
    <col min="5156" max="5177" width="8.6640625" style="1" customWidth="1"/>
    <col min="5178" max="5380" width="9.109375" style="1"/>
    <col min="5381" max="5381" width="7" style="1" customWidth="1"/>
    <col min="5382" max="5382" width="7.6640625" style="1" customWidth="1"/>
    <col min="5383" max="5383" width="3.6640625" style="1" customWidth="1"/>
    <col min="5384" max="5385" width="7.6640625" style="1" customWidth="1"/>
    <col min="5386" max="5386" width="4.44140625" style="1" customWidth="1"/>
    <col min="5387" max="5387" width="7.33203125" style="1" customWidth="1"/>
    <col min="5388" max="5391" width="8.44140625" style="1" customWidth="1"/>
    <col min="5392" max="5392" width="9.109375" style="1"/>
    <col min="5393" max="5393" width="0" style="1" hidden="1" customWidth="1"/>
    <col min="5394" max="5394" width="8.6640625" style="1" customWidth="1"/>
    <col min="5395" max="5398" width="0" style="1" hidden="1" customWidth="1"/>
    <col min="5399" max="5399" width="8.33203125" style="1" customWidth="1"/>
    <col min="5400" max="5400" width="13.33203125" style="1" customWidth="1"/>
    <col min="5401" max="5401" width="14.44140625" style="1" customWidth="1"/>
    <col min="5402" max="5402" width="8.6640625" style="1" customWidth="1"/>
    <col min="5403" max="5408" width="0" style="1" hidden="1" customWidth="1"/>
    <col min="5409" max="5411" width="5.33203125" style="1" customWidth="1"/>
    <col min="5412" max="5433" width="8.6640625" style="1" customWidth="1"/>
    <col min="5434" max="5636" width="9.109375" style="1"/>
    <col min="5637" max="5637" width="7" style="1" customWidth="1"/>
    <col min="5638" max="5638" width="7.6640625" style="1" customWidth="1"/>
    <col min="5639" max="5639" width="3.6640625" style="1" customWidth="1"/>
    <col min="5640" max="5641" width="7.6640625" style="1" customWidth="1"/>
    <col min="5642" max="5642" width="4.44140625" style="1" customWidth="1"/>
    <col min="5643" max="5643" width="7.33203125" style="1" customWidth="1"/>
    <col min="5644" max="5647" width="8.44140625" style="1" customWidth="1"/>
    <col min="5648" max="5648" width="9.109375" style="1"/>
    <col min="5649" max="5649" width="0" style="1" hidden="1" customWidth="1"/>
    <col min="5650" max="5650" width="8.6640625" style="1" customWidth="1"/>
    <col min="5651" max="5654" width="0" style="1" hidden="1" customWidth="1"/>
    <col min="5655" max="5655" width="8.33203125" style="1" customWidth="1"/>
    <col min="5656" max="5656" width="13.33203125" style="1" customWidth="1"/>
    <col min="5657" max="5657" width="14.44140625" style="1" customWidth="1"/>
    <col min="5658" max="5658" width="8.6640625" style="1" customWidth="1"/>
    <col min="5659" max="5664" width="0" style="1" hidden="1" customWidth="1"/>
    <col min="5665" max="5667" width="5.33203125" style="1" customWidth="1"/>
    <col min="5668" max="5689" width="8.6640625" style="1" customWidth="1"/>
    <col min="5690" max="5892" width="9.109375" style="1"/>
    <col min="5893" max="5893" width="7" style="1" customWidth="1"/>
    <col min="5894" max="5894" width="7.6640625" style="1" customWidth="1"/>
    <col min="5895" max="5895" width="3.6640625" style="1" customWidth="1"/>
    <col min="5896" max="5897" width="7.6640625" style="1" customWidth="1"/>
    <col min="5898" max="5898" width="4.44140625" style="1" customWidth="1"/>
    <col min="5899" max="5899" width="7.33203125" style="1" customWidth="1"/>
    <col min="5900" max="5903" width="8.44140625" style="1" customWidth="1"/>
    <col min="5904" max="5904" width="9.109375" style="1"/>
    <col min="5905" max="5905" width="0" style="1" hidden="1" customWidth="1"/>
    <col min="5906" max="5906" width="8.6640625" style="1" customWidth="1"/>
    <col min="5907" max="5910" width="0" style="1" hidden="1" customWidth="1"/>
    <col min="5911" max="5911" width="8.33203125" style="1" customWidth="1"/>
    <col min="5912" max="5912" width="13.33203125" style="1" customWidth="1"/>
    <col min="5913" max="5913" width="14.44140625" style="1" customWidth="1"/>
    <col min="5914" max="5914" width="8.6640625" style="1" customWidth="1"/>
    <col min="5915" max="5920" width="0" style="1" hidden="1" customWidth="1"/>
    <col min="5921" max="5923" width="5.33203125" style="1" customWidth="1"/>
    <col min="5924" max="5945" width="8.6640625" style="1" customWidth="1"/>
    <col min="5946" max="6148" width="9.109375" style="1"/>
    <col min="6149" max="6149" width="7" style="1" customWidth="1"/>
    <col min="6150" max="6150" width="7.6640625" style="1" customWidth="1"/>
    <col min="6151" max="6151" width="3.6640625" style="1" customWidth="1"/>
    <col min="6152" max="6153" width="7.6640625" style="1" customWidth="1"/>
    <col min="6154" max="6154" width="4.44140625" style="1" customWidth="1"/>
    <col min="6155" max="6155" width="7.33203125" style="1" customWidth="1"/>
    <col min="6156" max="6159" width="8.44140625" style="1" customWidth="1"/>
    <col min="6160" max="6160" width="9.109375" style="1"/>
    <col min="6161" max="6161" width="0" style="1" hidden="1" customWidth="1"/>
    <col min="6162" max="6162" width="8.6640625" style="1" customWidth="1"/>
    <col min="6163" max="6166" width="0" style="1" hidden="1" customWidth="1"/>
    <col min="6167" max="6167" width="8.33203125" style="1" customWidth="1"/>
    <col min="6168" max="6168" width="13.33203125" style="1" customWidth="1"/>
    <col min="6169" max="6169" width="14.44140625" style="1" customWidth="1"/>
    <col min="6170" max="6170" width="8.6640625" style="1" customWidth="1"/>
    <col min="6171" max="6176" width="0" style="1" hidden="1" customWidth="1"/>
    <col min="6177" max="6179" width="5.33203125" style="1" customWidth="1"/>
    <col min="6180" max="6201" width="8.6640625" style="1" customWidth="1"/>
    <col min="6202" max="6404" width="9.109375" style="1"/>
    <col min="6405" max="6405" width="7" style="1" customWidth="1"/>
    <col min="6406" max="6406" width="7.6640625" style="1" customWidth="1"/>
    <col min="6407" max="6407" width="3.6640625" style="1" customWidth="1"/>
    <col min="6408" max="6409" width="7.6640625" style="1" customWidth="1"/>
    <col min="6410" max="6410" width="4.44140625" style="1" customWidth="1"/>
    <col min="6411" max="6411" width="7.33203125" style="1" customWidth="1"/>
    <col min="6412" max="6415" width="8.44140625" style="1" customWidth="1"/>
    <col min="6416" max="6416" width="9.109375" style="1"/>
    <col min="6417" max="6417" width="0" style="1" hidden="1" customWidth="1"/>
    <col min="6418" max="6418" width="8.6640625" style="1" customWidth="1"/>
    <col min="6419" max="6422" width="0" style="1" hidden="1" customWidth="1"/>
    <col min="6423" max="6423" width="8.33203125" style="1" customWidth="1"/>
    <col min="6424" max="6424" width="13.33203125" style="1" customWidth="1"/>
    <col min="6425" max="6425" width="14.44140625" style="1" customWidth="1"/>
    <col min="6426" max="6426" width="8.6640625" style="1" customWidth="1"/>
    <col min="6427" max="6432" width="0" style="1" hidden="1" customWidth="1"/>
    <col min="6433" max="6435" width="5.33203125" style="1" customWidth="1"/>
    <col min="6436" max="6457" width="8.6640625" style="1" customWidth="1"/>
    <col min="6458" max="6660" width="9.109375" style="1"/>
    <col min="6661" max="6661" width="7" style="1" customWidth="1"/>
    <col min="6662" max="6662" width="7.6640625" style="1" customWidth="1"/>
    <col min="6663" max="6663" width="3.6640625" style="1" customWidth="1"/>
    <col min="6664" max="6665" width="7.6640625" style="1" customWidth="1"/>
    <col min="6666" max="6666" width="4.44140625" style="1" customWidth="1"/>
    <col min="6667" max="6667" width="7.33203125" style="1" customWidth="1"/>
    <col min="6668" max="6671" width="8.44140625" style="1" customWidth="1"/>
    <col min="6672" max="6672" width="9.109375" style="1"/>
    <col min="6673" max="6673" width="0" style="1" hidden="1" customWidth="1"/>
    <col min="6674" max="6674" width="8.6640625" style="1" customWidth="1"/>
    <col min="6675" max="6678" width="0" style="1" hidden="1" customWidth="1"/>
    <col min="6679" max="6679" width="8.33203125" style="1" customWidth="1"/>
    <col min="6680" max="6680" width="13.33203125" style="1" customWidth="1"/>
    <col min="6681" max="6681" width="14.44140625" style="1" customWidth="1"/>
    <col min="6682" max="6682" width="8.6640625" style="1" customWidth="1"/>
    <col min="6683" max="6688" width="0" style="1" hidden="1" customWidth="1"/>
    <col min="6689" max="6691" width="5.33203125" style="1" customWidth="1"/>
    <col min="6692" max="6713" width="8.6640625" style="1" customWidth="1"/>
    <col min="6714" max="6916" width="9.109375" style="1"/>
    <col min="6917" max="6917" width="7" style="1" customWidth="1"/>
    <col min="6918" max="6918" width="7.6640625" style="1" customWidth="1"/>
    <col min="6919" max="6919" width="3.6640625" style="1" customWidth="1"/>
    <col min="6920" max="6921" width="7.6640625" style="1" customWidth="1"/>
    <col min="6922" max="6922" width="4.44140625" style="1" customWidth="1"/>
    <col min="6923" max="6923" width="7.33203125" style="1" customWidth="1"/>
    <col min="6924" max="6927" width="8.44140625" style="1" customWidth="1"/>
    <col min="6928" max="6928" width="9.109375" style="1"/>
    <col min="6929" max="6929" width="0" style="1" hidden="1" customWidth="1"/>
    <col min="6930" max="6930" width="8.6640625" style="1" customWidth="1"/>
    <col min="6931" max="6934" width="0" style="1" hidden="1" customWidth="1"/>
    <col min="6935" max="6935" width="8.33203125" style="1" customWidth="1"/>
    <col min="6936" max="6936" width="13.33203125" style="1" customWidth="1"/>
    <col min="6937" max="6937" width="14.44140625" style="1" customWidth="1"/>
    <col min="6938" max="6938" width="8.6640625" style="1" customWidth="1"/>
    <col min="6939" max="6944" width="0" style="1" hidden="1" customWidth="1"/>
    <col min="6945" max="6947" width="5.33203125" style="1" customWidth="1"/>
    <col min="6948" max="6969" width="8.6640625" style="1" customWidth="1"/>
    <col min="6970" max="7172" width="9.109375" style="1"/>
    <col min="7173" max="7173" width="7" style="1" customWidth="1"/>
    <col min="7174" max="7174" width="7.6640625" style="1" customWidth="1"/>
    <col min="7175" max="7175" width="3.6640625" style="1" customWidth="1"/>
    <col min="7176" max="7177" width="7.6640625" style="1" customWidth="1"/>
    <col min="7178" max="7178" width="4.44140625" style="1" customWidth="1"/>
    <col min="7179" max="7179" width="7.33203125" style="1" customWidth="1"/>
    <col min="7180" max="7183" width="8.44140625" style="1" customWidth="1"/>
    <col min="7184" max="7184" width="9.109375" style="1"/>
    <col min="7185" max="7185" width="0" style="1" hidden="1" customWidth="1"/>
    <col min="7186" max="7186" width="8.6640625" style="1" customWidth="1"/>
    <col min="7187" max="7190" width="0" style="1" hidden="1" customWidth="1"/>
    <col min="7191" max="7191" width="8.33203125" style="1" customWidth="1"/>
    <col min="7192" max="7192" width="13.33203125" style="1" customWidth="1"/>
    <col min="7193" max="7193" width="14.44140625" style="1" customWidth="1"/>
    <col min="7194" max="7194" width="8.6640625" style="1" customWidth="1"/>
    <col min="7195" max="7200" width="0" style="1" hidden="1" customWidth="1"/>
    <col min="7201" max="7203" width="5.33203125" style="1" customWidth="1"/>
    <col min="7204" max="7225" width="8.6640625" style="1" customWidth="1"/>
    <col min="7226" max="7428" width="9.109375" style="1"/>
    <col min="7429" max="7429" width="7" style="1" customWidth="1"/>
    <col min="7430" max="7430" width="7.6640625" style="1" customWidth="1"/>
    <col min="7431" max="7431" width="3.6640625" style="1" customWidth="1"/>
    <col min="7432" max="7433" width="7.6640625" style="1" customWidth="1"/>
    <col min="7434" max="7434" width="4.44140625" style="1" customWidth="1"/>
    <col min="7435" max="7435" width="7.33203125" style="1" customWidth="1"/>
    <col min="7436" max="7439" width="8.44140625" style="1" customWidth="1"/>
    <col min="7440" max="7440" width="9.109375" style="1"/>
    <col min="7441" max="7441" width="0" style="1" hidden="1" customWidth="1"/>
    <col min="7442" max="7442" width="8.6640625" style="1" customWidth="1"/>
    <col min="7443" max="7446" width="0" style="1" hidden="1" customWidth="1"/>
    <col min="7447" max="7447" width="8.33203125" style="1" customWidth="1"/>
    <col min="7448" max="7448" width="13.33203125" style="1" customWidth="1"/>
    <col min="7449" max="7449" width="14.44140625" style="1" customWidth="1"/>
    <col min="7450" max="7450" width="8.6640625" style="1" customWidth="1"/>
    <col min="7451" max="7456" width="0" style="1" hidden="1" customWidth="1"/>
    <col min="7457" max="7459" width="5.33203125" style="1" customWidth="1"/>
    <col min="7460" max="7481" width="8.6640625" style="1" customWidth="1"/>
    <col min="7482" max="7684" width="9.109375" style="1"/>
    <col min="7685" max="7685" width="7" style="1" customWidth="1"/>
    <col min="7686" max="7686" width="7.6640625" style="1" customWidth="1"/>
    <col min="7687" max="7687" width="3.6640625" style="1" customWidth="1"/>
    <col min="7688" max="7689" width="7.6640625" style="1" customWidth="1"/>
    <col min="7690" max="7690" width="4.44140625" style="1" customWidth="1"/>
    <col min="7691" max="7691" width="7.33203125" style="1" customWidth="1"/>
    <col min="7692" max="7695" width="8.44140625" style="1" customWidth="1"/>
    <col min="7696" max="7696" width="9.109375" style="1"/>
    <col min="7697" max="7697" width="0" style="1" hidden="1" customWidth="1"/>
    <col min="7698" max="7698" width="8.6640625" style="1" customWidth="1"/>
    <col min="7699" max="7702" width="0" style="1" hidden="1" customWidth="1"/>
    <col min="7703" max="7703" width="8.33203125" style="1" customWidth="1"/>
    <col min="7704" max="7704" width="13.33203125" style="1" customWidth="1"/>
    <col min="7705" max="7705" width="14.44140625" style="1" customWidth="1"/>
    <col min="7706" max="7706" width="8.6640625" style="1" customWidth="1"/>
    <col min="7707" max="7712" width="0" style="1" hidden="1" customWidth="1"/>
    <col min="7713" max="7715" width="5.33203125" style="1" customWidth="1"/>
    <col min="7716" max="7737" width="8.6640625" style="1" customWidth="1"/>
    <col min="7738" max="7940" width="9.109375" style="1"/>
    <col min="7941" max="7941" width="7" style="1" customWidth="1"/>
    <col min="7942" max="7942" width="7.6640625" style="1" customWidth="1"/>
    <col min="7943" max="7943" width="3.6640625" style="1" customWidth="1"/>
    <col min="7944" max="7945" width="7.6640625" style="1" customWidth="1"/>
    <col min="7946" max="7946" width="4.44140625" style="1" customWidth="1"/>
    <col min="7947" max="7947" width="7.33203125" style="1" customWidth="1"/>
    <col min="7948" max="7951" width="8.44140625" style="1" customWidth="1"/>
    <col min="7952" max="7952" width="9.109375" style="1"/>
    <col min="7953" max="7953" width="0" style="1" hidden="1" customWidth="1"/>
    <col min="7954" max="7954" width="8.6640625" style="1" customWidth="1"/>
    <col min="7955" max="7958" width="0" style="1" hidden="1" customWidth="1"/>
    <col min="7959" max="7959" width="8.33203125" style="1" customWidth="1"/>
    <col min="7960" max="7960" width="13.33203125" style="1" customWidth="1"/>
    <col min="7961" max="7961" width="14.44140625" style="1" customWidth="1"/>
    <col min="7962" max="7962" width="8.6640625" style="1" customWidth="1"/>
    <col min="7963" max="7968" width="0" style="1" hidden="1" customWidth="1"/>
    <col min="7969" max="7971" width="5.33203125" style="1" customWidth="1"/>
    <col min="7972" max="7993" width="8.6640625" style="1" customWidth="1"/>
    <col min="7994" max="8196" width="9.109375" style="1"/>
    <col min="8197" max="8197" width="7" style="1" customWidth="1"/>
    <col min="8198" max="8198" width="7.6640625" style="1" customWidth="1"/>
    <col min="8199" max="8199" width="3.6640625" style="1" customWidth="1"/>
    <col min="8200" max="8201" width="7.6640625" style="1" customWidth="1"/>
    <col min="8202" max="8202" width="4.44140625" style="1" customWidth="1"/>
    <col min="8203" max="8203" width="7.33203125" style="1" customWidth="1"/>
    <col min="8204" max="8207" width="8.44140625" style="1" customWidth="1"/>
    <col min="8208" max="8208" width="9.109375" style="1"/>
    <col min="8209" max="8209" width="0" style="1" hidden="1" customWidth="1"/>
    <col min="8210" max="8210" width="8.6640625" style="1" customWidth="1"/>
    <col min="8211" max="8214" width="0" style="1" hidden="1" customWidth="1"/>
    <col min="8215" max="8215" width="8.33203125" style="1" customWidth="1"/>
    <col min="8216" max="8216" width="13.33203125" style="1" customWidth="1"/>
    <col min="8217" max="8217" width="14.44140625" style="1" customWidth="1"/>
    <col min="8218" max="8218" width="8.6640625" style="1" customWidth="1"/>
    <col min="8219" max="8224" width="0" style="1" hidden="1" customWidth="1"/>
    <col min="8225" max="8227" width="5.33203125" style="1" customWidth="1"/>
    <col min="8228" max="8249" width="8.6640625" style="1" customWidth="1"/>
    <col min="8250" max="8452" width="9.109375" style="1"/>
    <col min="8453" max="8453" width="7" style="1" customWidth="1"/>
    <col min="8454" max="8454" width="7.6640625" style="1" customWidth="1"/>
    <col min="8455" max="8455" width="3.6640625" style="1" customWidth="1"/>
    <col min="8456" max="8457" width="7.6640625" style="1" customWidth="1"/>
    <col min="8458" max="8458" width="4.44140625" style="1" customWidth="1"/>
    <col min="8459" max="8459" width="7.33203125" style="1" customWidth="1"/>
    <col min="8460" max="8463" width="8.44140625" style="1" customWidth="1"/>
    <col min="8464" max="8464" width="9.109375" style="1"/>
    <col min="8465" max="8465" width="0" style="1" hidden="1" customWidth="1"/>
    <col min="8466" max="8466" width="8.6640625" style="1" customWidth="1"/>
    <col min="8467" max="8470" width="0" style="1" hidden="1" customWidth="1"/>
    <col min="8471" max="8471" width="8.33203125" style="1" customWidth="1"/>
    <col min="8472" max="8472" width="13.33203125" style="1" customWidth="1"/>
    <col min="8473" max="8473" width="14.44140625" style="1" customWidth="1"/>
    <col min="8474" max="8474" width="8.6640625" style="1" customWidth="1"/>
    <col min="8475" max="8480" width="0" style="1" hidden="1" customWidth="1"/>
    <col min="8481" max="8483" width="5.33203125" style="1" customWidth="1"/>
    <col min="8484" max="8505" width="8.6640625" style="1" customWidth="1"/>
    <col min="8506" max="8708" width="9.109375" style="1"/>
    <col min="8709" max="8709" width="7" style="1" customWidth="1"/>
    <col min="8710" max="8710" width="7.6640625" style="1" customWidth="1"/>
    <col min="8711" max="8711" width="3.6640625" style="1" customWidth="1"/>
    <col min="8712" max="8713" width="7.6640625" style="1" customWidth="1"/>
    <col min="8714" max="8714" width="4.44140625" style="1" customWidth="1"/>
    <col min="8715" max="8715" width="7.33203125" style="1" customWidth="1"/>
    <col min="8716" max="8719" width="8.44140625" style="1" customWidth="1"/>
    <col min="8720" max="8720" width="9.109375" style="1"/>
    <col min="8721" max="8721" width="0" style="1" hidden="1" customWidth="1"/>
    <col min="8722" max="8722" width="8.6640625" style="1" customWidth="1"/>
    <col min="8723" max="8726" width="0" style="1" hidden="1" customWidth="1"/>
    <col min="8727" max="8727" width="8.33203125" style="1" customWidth="1"/>
    <col min="8728" max="8728" width="13.33203125" style="1" customWidth="1"/>
    <col min="8729" max="8729" width="14.44140625" style="1" customWidth="1"/>
    <col min="8730" max="8730" width="8.6640625" style="1" customWidth="1"/>
    <col min="8731" max="8736" width="0" style="1" hidden="1" customWidth="1"/>
    <col min="8737" max="8739" width="5.33203125" style="1" customWidth="1"/>
    <col min="8740" max="8761" width="8.6640625" style="1" customWidth="1"/>
    <col min="8762" max="8964" width="9.109375" style="1"/>
    <col min="8965" max="8965" width="7" style="1" customWidth="1"/>
    <col min="8966" max="8966" width="7.6640625" style="1" customWidth="1"/>
    <col min="8967" max="8967" width="3.6640625" style="1" customWidth="1"/>
    <col min="8968" max="8969" width="7.6640625" style="1" customWidth="1"/>
    <col min="8970" max="8970" width="4.44140625" style="1" customWidth="1"/>
    <col min="8971" max="8971" width="7.33203125" style="1" customWidth="1"/>
    <col min="8972" max="8975" width="8.44140625" style="1" customWidth="1"/>
    <col min="8976" max="8976" width="9.109375" style="1"/>
    <col min="8977" max="8977" width="0" style="1" hidden="1" customWidth="1"/>
    <col min="8978" max="8978" width="8.6640625" style="1" customWidth="1"/>
    <col min="8979" max="8982" width="0" style="1" hidden="1" customWidth="1"/>
    <col min="8983" max="8983" width="8.33203125" style="1" customWidth="1"/>
    <col min="8984" max="8984" width="13.33203125" style="1" customWidth="1"/>
    <col min="8985" max="8985" width="14.44140625" style="1" customWidth="1"/>
    <col min="8986" max="8986" width="8.6640625" style="1" customWidth="1"/>
    <col min="8987" max="8992" width="0" style="1" hidden="1" customWidth="1"/>
    <col min="8993" max="8995" width="5.33203125" style="1" customWidth="1"/>
    <col min="8996" max="9017" width="8.6640625" style="1" customWidth="1"/>
    <col min="9018" max="9220" width="9.109375" style="1"/>
    <col min="9221" max="9221" width="7" style="1" customWidth="1"/>
    <col min="9222" max="9222" width="7.6640625" style="1" customWidth="1"/>
    <col min="9223" max="9223" width="3.6640625" style="1" customWidth="1"/>
    <col min="9224" max="9225" width="7.6640625" style="1" customWidth="1"/>
    <col min="9226" max="9226" width="4.44140625" style="1" customWidth="1"/>
    <col min="9227" max="9227" width="7.33203125" style="1" customWidth="1"/>
    <col min="9228" max="9231" width="8.44140625" style="1" customWidth="1"/>
    <col min="9232" max="9232" width="9.109375" style="1"/>
    <col min="9233" max="9233" width="0" style="1" hidden="1" customWidth="1"/>
    <col min="9234" max="9234" width="8.6640625" style="1" customWidth="1"/>
    <col min="9235" max="9238" width="0" style="1" hidden="1" customWidth="1"/>
    <col min="9239" max="9239" width="8.33203125" style="1" customWidth="1"/>
    <col min="9240" max="9240" width="13.33203125" style="1" customWidth="1"/>
    <col min="9241" max="9241" width="14.44140625" style="1" customWidth="1"/>
    <col min="9242" max="9242" width="8.6640625" style="1" customWidth="1"/>
    <col min="9243" max="9248" width="0" style="1" hidden="1" customWidth="1"/>
    <col min="9249" max="9251" width="5.33203125" style="1" customWidth="1"/>
    <col min="9252" max="9273" width="8.6640625" style="1" customWidth="1"/>
    <col min="9274" max="9476" width="9.109375" style="1"/>
    <col min="9477" max="9477" width="7" style="1" customWidth="1"/>
    <col min="9478" max="9478" width="7.6640625" style="1" customWidth="1"/>
    <col min="9479" max="9479" width="3.6640625" style="1" customWidth="1"/>
    <col min="9480" max="9481" width="7.6640625" style="1" customWidth="1"/>
    <col min="9482" max="9482" width="4.44140625" style="1" customWidth="1"/>
    <col min="9483" max="9483" width="7.33203125" style="1" customWidth="1"/>
    <col min="9484" max="9487" width="8.44140625" style="1" customWidth="1"/>
    <col min="9488" max="9488" width="9.109375" style="1"/>
    <col min="9489" max="9489" width="0" style="1" hidden="1" customWidth="1"/>
    <col min="9490" max="9490" width="8.6640625" style="1" customWidth="1"/>
    <col min="9491" max="9494" width="0" style="1" hidden="1" customWidth="1"/>
    <col min="9495" max="9495" width="8.33203125" style="1" customWidth="1"/>
    <col min="9496" max="9496" width="13.33203125" style="1" customWidth="1"/>
    <col min="9497" max="9497" width="14.44140625" style="1" customWidth="1"/>
    <col min="9498" max="9498" width="8.6640625" style="1" customWidth="1"/>
    <col min="9499" max="9504" width="0" style="1" hidden="1" customWidth="1"/>
    <col min="9505" max="9507" width="5.33203125" style="1" customWidth="1"/>
    <col min="9508" max="9529" width="8.6640625" style="1" customWidth="1"/>
    <col min="9530" max="9732" width="9.109375" style="1"/>
    <col min="9733" max="9733" width="7" style="1" customWidth="1"/>
    <col min="9734" max="9734" width="7.6640625" style="1" customWidth="1"/>
    <col min="9735" max="9735" width="3.6640625" style="1" customWidth="1"/>
    <col min="9736" max="9737" width="7.6640625" style="1" customWidth="1"/>
    <col min="9738" max="9738" width="4.44140625" style="1" customWidth="1"/>
    <col min="9739" max="9739" width="7.33203125" style="1" customWidth="1"/>
    <col min="9740" max="9743" width="8.44140625" style="1" customWidth="1"/>
    <col min="9744" max="9744" width="9.109375" style="1"/>
    <col min="9745" max="9745" width="0" style="1" hidden="1" customWidth="1"/>
    <col min="9746" max="9746" width="8.6640625" style="1" customWidth="1"/>
    <col min="9747" max="9750" width="0" style="1" hidden="1" customWidth="1"/>
    <col min="9751" max="9751" width="8.33203125" style="1" customWidth="1"/>
    <col min="9752" max="9752" width="13.33203125" style="1" customWidth="1"/>
    <col min="9753" max="9753" width="14.44140625" style="1" customWidth="1"/>
    <col min="9754" max="9754" width="8.6640625" style="1" customWidth="1"/>
    <col min="9755" max="9760" width="0" style="1" hidden="1" customWidth="1"/>
    <col min="9761" max="9763" width="5.33203125" style="1" customWidth="1"/>
    <col min="9764" max="9785" width="8.6640625" style="1" customWidth="1"/>
    <col min="9786" max="9988" width="9.109375" style="1"/>
    <col min="9989" max="9989" width="7" style="1" customWidth="1"/>
    <col min="9990" max="9990" width="7.6640625" style="1" customWidth="1"/>
    <col min="9991" max="9991" width="3.6640625" style="1" customWidth="1"/>
    <col min="9992" max="9993" width="7.6640625" style="1" customWidth="1"/>
    <col min="9994" max="9994" width="4.44140625" style="1" customWidth="1"/>
    <col min="9995" max="9995" width="7.33203125" style="1" customWidth="1"/>
    <col min="9996" max="9999" width="8.44140625" style="1" customWidth="1"/>
    <col min="10000" max="10000" width="9.109375" style="1"/>
    <col min="10001" max="10001" width="0" style="1" hidden="1" customWidth="1"/>
    <col min="10002" max="10002" width="8.6640625" style="1" customWidth="1"/>
    <col min="10003" max="10006" width="0" style="1" hidden="1" customWidth="1"/>
    <col min="10007" max="10007" width="8.33203125" style="1" customWidth="1"/>
    <col min="10008" max="10008" width="13.33203125" style="1" customWidth="1"/>
    <col min="10009" max="10009" width="14.44140625" style="1" customWidth="1"/>
    <col min="10010" max="10010" width="8.6640625" style="1" customWidth="1"/>
    <col min="10011" max="10016" width="0" style="1" hidden="1" customWidth="1"/>
    <col min="10017" max="10019" width="5.33203125" style="1" customWidth="1"/>
    <col min="10020" max="10041" width="8.6640625" style="1" customWidth="1"/>
    <col min="10042" max="10244" width="9.109375" style="1"/>
    <col min="10245" max="10245" width="7" style="1" customWidth="1"/>
    <col min="10246" max="10246" width="7.6640625" style="1" customWidth="1"/>
    <col min="10247" max="10247" width="3.6640625" style="1" customWidth="1"/>
    <col min="10248" max="10249" width="7.6640625" style="1" customWidth="1"/>
    <col min="10250" max="10250" width="4.44140625" style="1" customWidth="1"/>
    <col min="10251" max="10251" width="7.33203125" style="1" customWidth="1"/>
    <col min="10252" max="10255" width="8.44140625" style="1" customWidth="1"/>
    <col min="10256" max="10256" width="9.109375" style="1"/>
    <col min="10257" max="10257" width="0" style="1" hidden="1" customWidth="1"/>
    <col min="10258" max="10258" width="8.6640625" style="1" customWidth="1"/>
    <col min="10259" max="10262" width="0" style="1" hidden="1" customWidth="1"/>
    <col min="10263" max="10263" width="8.33203125" style="1" customWidth="1"/>
    <col min="10264" max="10264" width="13.33203125" style="1" customWidth="1"/>
    <col min="10265" max="10265" width="14.44140625" style="1" customWidth="1"/>
    <col min="10266" max="10266" width="8.6640625" style="1" customWidth="1"/>
    <col min="10267" max="10272" width="0" style="1" hidden="1" customWidth="1"/>
    <col min="10273" max="10275" width="5.33203125" style="1" customWidth="1"/>
    <col min="10276" max="10297" width="8.6640625" style="1" customWidth="1"/>
    <col min="10298" max="10500" width="9.109375" style="1"/>
    <col min="10501" max="10501" width="7" style="1" customWidth="1"/>
    <col min="10502" max="10502" width="7.6640625" style="1" customWidth="1"/>
    <col min="10503" max="10503" width="3.6640625" style="1" customWidth="1"/>
    <col min="10504" max="10505" width="7.6640625" style="1" customWidth="1"/>
    <col min="10506" max="10506" width="4.44140625" style="1" customWidth="1"/>
    <col min="10507" max="10507" width="7.33203125" style="1" customWidth="1"/>
    <col min="10508" max="10511" width="8.44140625" style="1" customWidth="1"/>
    <col min="10512" max="10512" width="9.109375" style="1"/>
    <col min="10513" max="10513" width="0" style="1" hidden="1" customWidth="1"/>
    <col min="10514" max="10514" width="8.6640625" style="1" customWidth="1"/>
    <col min="10515" max="10518" width="0" style="1" hidden="1" customWidth="1"/>
    <col min="10519" max="10519" width="8.33203125" style="1" customWidth="1"/>
    <col min="10520" max="10520" width="13.33203125" style="1" customWidth="1"/>
    <col min="10521" max="10521" width="14.44140625" style="1" customWidth="1"/>
    <col min="10522" max="10522" width="8.6640625" style="1" customWidth="1"/>
    <col min="10523" max="10528" width="0" style="1" hidden="1" customWidth="1"/>
    <col min="10529" max="10531" width="5.33203125" style="1" customWidth="1"/>
    <col min="10532" max="10553" width="8.6640625" style="1" customWidth="1"/>
    <col min="10554" max="10756" width="9.109375" style="1"/>
    <col min="10757" max="10757" width="7" style="1" customWidth="1"/>
    <col min="10758" max="10758" width="7.6640625" style="1" customWidth="1"/>
    <col min="10759" max="10759" width="3.6640625" style="1" customWidth="1"/>
    <col min="10760" max="10761" width="7.6640625" style="1" customWidth="1"/>
    <col min="10762" max="10762" width="4.44140625" style="1" customWidth="1"/>
    <col min="10763" max="10763" width="7.33203125" style="1" customWidth="1"/>
    <col min="10764" max="10767" width="8.44140625" style="1" customWidth="1"/>
    <col min="10768" max="10768" width="9.109375" style="1"/>
    <col min="10769" max="10769" width="0" style="1" hidden="1" customWidth="1"/>
    <col min="10770" max="10770" width="8.6640625" style="1" customWidth="1"/>
    <col min="10771" max="10774" width="0" style="1" hidden="1" customWidth="1"/>
    <col min="10775" max="10775" width="8.33203125" style="1" customWidth="1"/>
    <col min="10776" max="10776" width="13.33203125" style="1" customWidth="1"/>
    <col min="10777" max="10777" width="14.44140625" style="1" customWidth="1"/>
    <col min="10778" max="10778" width="8.6640625" style="1" customWidth="1"/>
    <col min="10779" max="10784" width="0" style="1" hidden="1" customWidth="1"/>
    <col min="10785" max="10787" width="5.33203125" style="1" customWidth="1"/>
    <col min="10788" max="10809" width="8.6640625" style="1" customWidth="1"/>
    <col min="10810" max="11012" width="9.109375" style="1"/>
    <col min="11013" max="11013" width="7" style="1" customWidth="1"/>
    <col min="11014" max="11014" width="7.6640625" style="1" customWidth="1"/>
    <col min="11015" max="11015" width="3.6640625" style="1" customWidth="1"/>
    <col min="11016" max="11017" width="7.6640625" style="1" customWidth="1"/>
    <col min="11018" max="11018" width="4.44140625" style="1" customWidth="1"/>
    <col min="11019" max="11019" width="7.33203125" style="1" customWidth="1"/>
    <col min="11020" max="11023" width="8.44140625" style="1" customWidth="1"/>
    <col min="11024" max="11024" width="9.109375" style="1"/>
    <col min="11025" max="11025" width="0" style="1" hidden="1" customWidth="1"/>
    <col min="11026" max="11026" width="8.6640625" style="1" customWidth="1"/>
    <col min="11027" max="11030" width="0" style="1" hidden="1" customWidth="1"/>
    <col min="11031" max="11031" width="8.33203125" style="1" customWidth="1"/>
    <col min="11032" max="11032" width="13.33203125" style="1" customWidth="1"/>
    <col min="11033" max="11033" width="14.44140625" style="1" customWidth="1"/>
    <col min="11034" max="11034" width="8.6640625" style="1" customWidth="1"/>
    <col min="11035" max="11040" width="0" style="1" hidden="1" customWidth="1"/>
    <col min="11041" max="11043" width="5.33203125" style="1" customWidth="1"/>
    <col min="11044" max="11065" width="8.6640625" style="1" customWidth="1"/>
    <col min="11066" max="11268" width="9.109375" style="1"/>
    <col min="11269" max="11269" width="7" style="1" customWidth="1"/>
    <col min="11270" max="11270" width="7.6640625" style="1" customWidth="1"/>
    <col min="11271" max="11271" width="3.6640625" style="1" customWidth="1"/>
    <col min="11272" max="11273" width="7.6640625" style="1" customWidth="1"/>
    <col min="11274" max="11274" width="4.44140625" style="1" customWidth="1"/>
    <col min="11275" max="11275" width="7.33203125" style="1" customWidth="1"/>
    <col min="11276" max="11279" width="8.44140625" style="1" customWidth="1"/>
    <col min="11280" max="11280" width="9.109375" style="1"/>
    <col min="11281" max="11281" width="0" style="1" hidden="1" customWidth="1"/>
    <col min="11282" max="11282" width="8.6640625" style="1" customWidth="1"/>
    <col min="11283" max="11286" width="0" style="1" hidden="1" customWidth="1"/>
    <col min="11287" max="11287" width="8.33203125" style="1" customWidth="1"/>
    <col min="11288" max="11288" width="13.33203125" style="1" customWidth="1"/>
    <col min="11289" max="11289" width="14.44140625" style="1" customWidth="1"/>
    <col min="11290" max="11290" width="8.6640625" style="1" customWidth="1"/>
    <col min="11291" max="11296" width="0" style="1" hidden="1" customWidth="1"/>
    <col min="11297" max="11299" width="5.33203125" style="1" customWidth="1"/>
    <col min="11300" max="11321" width="8.6640625" style="1" customWidth="1"/>
    <col min="11322" max="11524" width="9.109375" style="1"/>
    <col min="11525" max="11525" width="7" style="1" customWidth="1"/>
    <col min="11526" max="11526" width="7.6640625" style="1" customWidth="1"/>
    <col min="11527" max="11527" width="3.6640625" style="1" customWidth="1"/>
    <col min="11528" max="11529" width="7.6640625" style="1" customWidth="1"/>
    <col min="11530" max="11530" width="4.44140625" style="1" customWidth="1"/>
    <col min="11531" max="11531" width="7.33203125" style="1" customWidth="1"/>
    <col min="11532" max="11535" width="8.44140625" style="1" customWidth="1"/>
    <col min="11536" max="11536" width="9.109375" style="1"/>
    <col min="11537" max="11537" width="0" style="1" hidden="1" customWidth="1"/>
    <col min="11538" max="11538" width="8.6640625" style="1" customWidth="1"/>
    <col min="11539" max="11542" width="0" style="1" hidden="1" customWidth="1"/>
    <col min="11543" max="11543" width="8.33203125" style="1" customWidth="1"/>
    <col min="11544" max="11544" width="13.33203125" style="1" customWidth="1"/>
    <col min="11545" max="11545" width="14.44140625" style="1" customWidth="1"/>
    <col min="11546" max="11546" width="8.6640625" style="1" customWidth="1"/>
    <col min="11547" max="11552" width="0" style="1" hidden="1" customWidth="1"/>
    <col min="11553" max="11555" width="5.33203125" style="1" customWidth="1"/>
    <col min="11556" max="11577" width="8.6640625" style="1" customWidth="1"/>
    <col min="11578" max="11780" width="9.109375" style="1"/>
    <col min="11781" max="11781" width="7" style="1" customWidth="1"/>
    <col min="11782" max="11782" width="7.6640625" style="1" customWidth="1"/>
    <col min="11783" max="11783" width="3.6640625" style="1" customWidth="1"/>
    <col min="11784" max="11785" width="7.6640625" style="1" customWidth="1"/>
    <col min="11786" max="11786" width="4.44140625" style="1" customWidth="1"/>
    <col min="11787" max="11787" width="7.33203125" style="1" customWidth="1"/>
    <col min="11788" max="11791" width="8.44140625" style="1" customWidth="1"/>
    <col min="11792" max="11792" width="9.109375" style="1"/>
    <col min="11793" max="11793" width="0" style="1" hidden="1" customWidth="1"/>
    <col min="11794" max="11794" width="8.6640625" style="1" customWidth="1"/>
    <col min="11795" max="11798" width="0" style="1" hidden="1" customWidth="1"/>
    <col min="11799" max="11799" width="8.33203125" style="1" customWidth="1"/>
    <col min="11800" max="11800" width="13.33203125" style="1" customWidth="1"/>
    <col min="11801" max="11801" width="14.44140625" style="1" customWidth="1"/>
    <col min="11802" max="11802" width="8.6640625" style="1" customWidth="1"/>
    <col min="11803" max="11808" width="0" style="1" hidden="1" customWidth="1"/>
    <col min="11809" max="11811" width="5.33203125" style="1" customWidth="1"/>
    <col min="11812" max="11833" width="8.6640625" style="1" customWidth="1"/>
    <col min="11834" max="12036" width="9.109375" style="1"/>
    <col min="12037" max="12037" width="7" style="1" customWidth="1"/>
    <col min="12038" max="12038" width="7.6640625" style="1" customWidth="1"/>
    <col min="12039" max="12039" width="3.6640625" style="1" customWidth="1"/>
    <col min="12040" max="12041" width="7.6640625" style="1" customWidth="1"/>
    <col min="12042" max="12042" width="4.44140625" style="1" customWidth="1"/>
    <col min="12043" max="12043" width="7.33203125" style="1" customWidth="1"/>
    <col min="12044" max="12047" width="8.44140625" style="1" customWidth="1"/>
    <col min="12048" max="12048" width="9.109375" style="1"/>
    <col min="12049" max="12049" width="0" style="1" hidden="1" customWidth="1"/>
    <col min="12050" max="12050" width="8.6640625" style="1" customWidth="1"/>
    <col min="12051" max="12054" width="0" style="1" hidden="1" customWidth="1"/>
    <col min="12055" max="12055" width="8.33203125" style="1" customWidth="1"/>
    <col min="12056" max="12056" width="13.33203125" style="1" customWidth="1"/>
    <col min="12057" max="12057" width="14.44140625" style="1" customWidth="1"/>
    <col min="12058" max="12058" width="8.6640625" style="1" customWidth="1"/>
    <col min="12059" max="12064" width="0" style="1" hidden="1" customWidth="1"/>
    <col min="12065" max="12067" width="5.33203125" style="1" customWidth="1"/>
    <col min="12068" max="12089" width="8.6640625" style="1" customWidth="1"/>
    <col min="12090" max="12292" width="9.109375" style="1"/>
    <col min="12293" max="12293" width="7" style="1" customWidth="1"/>
    <col min="12294" max="12294" width="7.6640625" style="1" customWidth="1"/>
    <col min="12295" max="12295" width="3.6640625" style="1" customWidth="1"/>
    <col min="12296" max="12297" width="7.6640625" style="1" customWidth="1"/>
    <col min="12298" max="12298" width="4.44140625" style="1" customWidth="1"/>
    <col min="12299" max="12299" width="7.33203125" style="1" customWidth="1"/>
    <col min="12300" max="12303" width="8.44140625" style="1" customWidth="1"/>
    <col min="12304" max="12304" width="9.109375" style="1"/>
    <col min="12305" max="12305" width="0" style="1" hidden="1" customWidth="1"/>
    <col min="12306" max="12306" width="8.6640625" style="1" customWidth="1"/>
    <col min="12307" max="12310" width="0" style="1" hidden="1" customWidth="1"/>
    <col min="12311" max="12311" width="8.33203125" style="1" customWidth="1"/>
    <col min="12312" max="12312" width="13.33203125" style="1" customWidth="1"/>
    <col min="12313" max="12313" width="14.44140625" style="1" customWidth="1"/>
    <col min="12314" max="12314" width="8.6640625" style="1" customWidth="1"/>
    <col min="12315" max="12320" width="0" style="1" hidden="1" customWidth="1"/>
    <col min="12321" max="12323" width="5.33203125" style="1" customWidth="1"/>
    <col min="12324" max="12345" width="8.6640625" style="1" customWidth="1"/>
    <col min="12346" max="12548" width="9.109375" style="1"/>
    <col min="12549" max="12549" width="7" style="1" customWidth="1"/>
    <col min="12550" max="12550" width="7.6640625" style="1" customWidth="1"/>
    <col min="12551" max="12551" width="3.6640625" style="1" customWidth="1"/>
    <col min="12552" max="12553" width="7.6640625" style="1" customWidth="1"/>
    <col min="12554" max="12554" width="4.44140625" style="1" customWidth="1"/>
    <col min="12555" max="12555" width="7.33203125" style="1" customWidth="1"/>
    <col min="12556" max="12559" width="8.44140625" style="1" customWidth="1"/>
    <col min="12560" max="12560" width="9.109375" style="1"/>
    <col min="12561" max="12561" width="0" style="1" hidden="1" customWidth="1"/>
    <col min="12562" max="12562" width="8.6640625" style="1" customWidth="1"/>
    <col min="12563" max="12566" width="0" style="1" hidden="1" customWidth="1"/>
    <col min="12567" max="12567" width="8.33203125" style="1" customWidth="1"/>
    <col min="12568" max="12568" width="13.33203125" style="1" customWidth="1"/>
    <col min="12569" max="12569" width="14.44140625" style="1" customWidth="1"/>
    <col min="12570" max="12570" width="8.6640625" style="1" customWidth="1"/>
    <col min="12571" max="12576" width="0" style="1" hidden="1" customWidth="1"/>
    <col min="12577" max="12579" width="5.33203125" style="1" customWidth="1"/>
    <col min="12580" max="12601" width="8.6640625" style="1" customWidth="1"/>
    <col min="12602" max="12804" width="9.109375" style="1"/>
    <col min="12805" max="12805" width="7" style="1" customWidth="1"/>
    <col min="12806" max="12806" width="7.6640625" style="1" customWidth="1"/>
    <col min="12807" max="12807" width="3.6640625" style="1" customWidth="1"/>
    <col min="12808" max="12809" width="7.6640625" style="1" customWidth="1"/>
    <col min="12810" max="12810" width="4.44140625" style="1" customWidth="1"/>
    <col min="12811" max="12811" width="7.33203125" style="1" customWidth="1"/>
    <col min="12812" max="12815" width="8.44140625" style="1" customWidth="1"/>
    <col min="12816" max="12816" width="9.109375" style="1"/>
    <col min="12817" max="12817" width="0" style="1" hidden="1" customWidth="1"/>
    <col min="12818" max="12818" width="8.6640625" style="1" customWidth="1"/>
    <col min="12819" max="12822" width="0" style="1" hidden="1" customWidth="1"/>
    <col min="12823" max="12823" width="8.33203125" style="1" customWidth="1"/>
    <col min="12824" max="12824" width="13.33203125" style="1" customWidth="1"/>
    <col min="12825" max="12825" width="14.44140625" style="1" customWidth="1"/>
    <col min="12826" max="12826" width="8.6640625" style="1" customWidth="1"/>
    <col min="12827" max="12832" width="0" style="1" hidden="1" customWidth="1"/>
    <col min="12833" max="12835" width="5.33203125" style="1" customWidth="1"/>
    <col min="12836" max="12857" width="8.6640625" style="1" customWidth="1"/>
    <col min="12858" max="13060" width="9.109375" style="1"/>
    <col min="13061" max="13061" width="7" style="1" customWidth="1"/>
    <col min="13062" max="13062" width="7.6640625" style="1" customWidth="1"/>
    <col min="13063" max="13063" width="3.6640625" style="1" customWidth="1"/>
    <col min="13064" max="13065" width="7.6640625" style="1" customWidth="1"/>
    <col min="13066" max="13066" width="4.44140625" style="1" customWidth="1"/>
    <col min="13067" max="13067" width="7.33203125" style="1" customWidth="1"/>
    <col min="13068" max="13071" width="8.44140625" style="1" customWidth="1"/>
    <col min="13072" max="13072" width="9.109375" style="1"/>
    <col min="13073" max="13073" width="0" style="1" hidden="1" customWidth="1"/>
    <col min="13074" max="13074" width="8.6640625" style="1" customWidth="1"/>
    <col min="13075" max="13078" width="0" style="1" hidden="1" customWidth="1"/>
    <col min="13079" max="13079" width="8.33203125" style="1" customWidth="1"/>
    <col min="13080" max="13080" width="13.33203125" style="1" customWidth="1"/>
    <col min="13081" max="13081" width="14.44140625" style="1" customWidth="1"/>
    <col min="13082" max="13082" width="8.6640625" style="1" customWidth="1"/>
    <col min="13083" max="13088" width="0" style="1" hidden="1" customWidth="1"/>
    <col min="13089" max="13091" width="5.33203125" style="1" customWidth="1"/>
    <col min="13092" max="13113" width="8.6640625" style="1" customWidth="1"/>
    <col min="13114" max="13316" width="9.109375" style="1"/>
    <col min="13317" max="13317" width="7" style="1" customWidth="1"/>
    <col min="13318" max="13318" width="7.6640625" style="1" customWidth="1"/>
    <col min="13319" max="13319" width="3.6640625" style="1" customWidth="1"/>
    <col min="13320" max="13321" width="7.6640625" style="1" customWidth="1"/>
    <col min="13322" max="13322" width="4.44140625" style="1" customWidth="1"/>
    <col min="13323" max="13323" width="7.33203125" style="1" customWidth="1"/>
    <col min="13324" max="13327" width="8.44140625" style="1" customWidth="1"/>
    <col min="13328" max="13328" width="9.109375" style="1"/>
    <col min="13329" max="13329" width="0" style="1" hidden="1" customWidth="1"/>
    <col min="13330" max="13330" width="8.6640625" style="1" customWidth="1"/>
    <col min="13331" max="13334" width="0" style="1" hidden="1" customWidth="1"/>
    <col min="13335" max="13335" width="8.33203125" style="1" customWidth="1"/>
    <col min="13336" max="13336" width="13.33203125" style="1" customWidth="1"/>
    <col min="13337" max="13337" width="14.44140625" style="1" customWidth="1"/>
    <col min="13338" max="13338" width="8.6640625" style="1" customWidth="1"/>
    <col min="13339" max="13344" width="0" style="1" hidden="1" customWidth="1"/>
    <col min="13345" max="13347" width="5.33203125" style="1" customWidth="1"/>
    <col min="13348" max="13369" width="8.6640625" style="1" customWidth="1"/>
    <col min="13370" max="13572" width="9.109375" style="1"/>
    <col min="13573" max="13573" width="7" style="1" customWidth="1"/>
    <col min="13574" max="13574" width="7.6640625" style="1" customWidth="1"/>
    <col min="13575" max="13575" width="3.6640625" style="1" customWidth="1"/>
    <col min="13576" max="13577" width="7.6640625" style="1" customWidth="1"/>
    <col min="13578" max="13578" width="4.44140625" style="1" customWidth="1"/>
    <col min="13579" max="13579" width="7.33203125" style="1" customWidth="1"/>
    <col min="13580" max="13583" width="8.44140625" style="1" customWidth="1"/>
    <col min="13584" max="13584" width="9.109375" style="1"/>
    <col min="13585" max="13585" width="0" style="1" hidden="1" customWidth="1"/>
    <col min="13586" max="13586" width="8.6640625" style="1" customWidth="1"/>
    <col min="13587" max="13590" width="0" style="1" hidden="1" customWidth="1"/>
    <col min="13591" max="13591" width="8.33203125" style="1" customWidth="1"/>
    <col min="13592" max="13592" width="13.33203125" style="1" customWidth="1"/>
    <col min="13593" max="13593" width="14.44140625" style="1" customWidth="1"/>
    <col min="13594" max="13594" width="8.6640625" style="1" customWidth="1"/>
    <col min="13595" max="13600" width="0" style="1" hidden="1" customWidth="1"/>
    <col min="13601" max="13603" width="5.33203125" style="1" customWidth="1"/>
    <col min="13604" max="13625" width="8.6640625" style="1" customWidth="1"/>
    <col min="13626" max="13828" width="9.109375" style="1"/>
    <col min="13829" max="13829" width="7" style="1" customWidth="1"/>
    <col min="13830" max="13830" width="7.6640625" style="1" customWidth="1"/>
    <col min="13831" max="13831" width="3.6640625" style="1" customWidth="1"/>
    <col min="13832" max="13833" width="7.6640625" style="1" customWidth="1"/>
    <col min="13834" max="13834" width="4.44140625" style="1" customWidth="1"/>
    <col min="13835" max="13835" width="7.33203125" style="1" customWidth="1"/>
    <col min="13836" max="13839" width="8.44140625" style="1" customWidth="1"/>
    <col min="13840" max="13840" width="9.109375" style="1"/>
    <col min="13841" max="13841" width="0" style="1" hidden="1" customWidth="1"/>
    <col min="13842" max="13842" width="8.6640625" style="1" customWidth="1"/>
    <col min="13843" max="13846" width="0" style="1" hidden="1" customWidth="1"/>
    <col min="13847" max="13847" width="8.33203125" style="1" customWidth="1"/>
    <col min="13848" max="13848" width="13.33203125" style="1" customWidth="1"/>
    <col min="13849" max="13849" width="14.44140625" style="1" customWidth="1"/>
    <col min="13850" max="13850" width="8.6640625" style="1" customWidth="1"/>
    <col min="13851" max="13856" width="0" style="1" hidden="1" customWidth="1"/>
    <col min="13857" max="13859" width="5.33203125" style="1" customWidth="1"/>
    <col min="13860" max="13881" width="8.6640625" style="1" customWidth="1"/>
    <col min="13882" max="14084" width="9.109375" style="1"/>
    <col min="14085" max="14085" width="7" style="1" customWidth="1"/>
    <col min="14086" max="14086" width="7.6640625" style="1" customWidth="1"/>
    <col min="14087" max="14087" width="3.6640625" style="1" customWidth="1"/>
    <col min="14088" max="14089" width="7.6640625" style="1" customWidth="1"/>
    <col min="14090" max="14090" width="4.44140625" style="1" customWidth="1"/>
    <col min="14091" max="14091" width="7.33203125" style="1" customWidth="1"/>
    <col min="14092" max="14095" width="8.44140625" style="1" customWidth="1"/>
    <col min="14096" max="14096" width="9.109375" style="1"/>
    <col min="14097" max="14097" width="0" style="1" hidden="1" customWidth="1"/>
    <col min="14098" max="14098" width="8.6640625" style="1" customWidth="1"/>
    <col min="14099" max="14102" width="0" style="1" hidden="1" customWidth="1"/>
    <col min="14103" max="14103" width="8.33203125" style="1" customWidth="1"/>
    <col min="14104" max="14104" width="13.33203125" style="1" customWidth="1"/>
    <col min="14105" max="14105" width="14.44140625" style="1" customWidth="1"/>
    <col min="14106" max="14106" width="8.6640625" style="1" customWidth="1"/>
    <col min="14107" max="14112" width="0" style="1" hidden="1" customWidth="1"/>
    <col min="14113" max="14115" width="5.33203125" style="1" customWidth="1"/>
    <col min="14116" max="14137" width="8.6640625" style="1" customWidth="1"/>
    <col min="14138" max="14340" width="9.109375" style="1"/>
    <col min="14341" max="14341" width="7" style="1" customWidth="1"/>
    <col min="14342" max="14342" width="7.6640625" style="1" customWidth="1"/>
    <col min="14343" max="14343" width="3.6640625" style="1" customWidth="1"/>
    <col min="14344" max="14345" width="7.6640625" style="1" customWidth="1"/>
    <col min="14346" max="14346" width="4.44140625" style="1" customWidth="1"/>
    <col min="14347" max="14347" width="7.33203125" style="1" customWidth="1"/>
    <col min="14348" max="14351" width="8.44140625" style="1" customWidth="1"/>
    <col min="14352" max="14352" width="9.109375" style="1"/>
    <col min="14353" max="14353" width="0" style="1" hidden="1" customWidth="1"/>
    <col min="14354" max="14354" width="8.6640625" style="1" customWidth="1"/>
    <col min="14355" max="14358" width="0" style="1" hidden="1" customWidth="1"/>
    <col min="14359" max="14359" width="8.33203125" style="1" customWidth="1"/>
    <col min="14360" max="14360" width="13.33203125" style="1" customWidth="1"/>
    <col min="14361" max="14361" width="14.44140625" style="1" customWidth="1"/>
    <col min="14362" max="14362" width="8.6640625" style="1" customWidth="1"/>
    <col min="14363" max="14368" width="0" style="1" hidden="1" customWidth="1"/>
    <col min="14369" max="14371" width="5.33203125" style="1" customWidth="1"/>
    <col min="14372" max="14393" width="8.6640625" style="1" customWidth="1"/>
    <col min="14394" max="14596" width="9.109375" style="1"/>
    <col min="14597" max="14597" width="7" style="1" customWidth="1"/>
    <col min="14598" max="14598" width="7.6640625" style="1" customWidth="1"/>
    <col min="14599" max="14599" width="3.6640625" style="1" customWidth="1"/>
    <col min="14600" max="14601" width="7.6640625" style="1" customWidth="1"/>
    <col min="14602" max="14602" width="4.44140625" style="1" customWidth="1"/>
    <col min="14603" max="14603" width="7.33203125" style="1" customWidth="1"/>
    <col min="14604" max="14607" width="8.44140625" style="1" customWidth="1"/>
    <col min="14608" max="14608" width="9.109375" style="1"/>
    <col min="14609" max="14609" width="0" style="1" hidden="1" customWidth="1"/>
    <col min="14610" max="14610" width="8.6640625" style="1" customWidth="1"/>
    <col min="14611" max="14614" width="0" style="1" hidden="1" customWidth="1"/>
    <col min="14615" max="14615" width="8.33203125" style="1" customWidth="1"/>
    <col min="14616" max="14616" width="13.33203125" style="1" customWidth="1"/>
    <col min="14617" max="14617" width="14.44140625" style="1" customWidth="1"/>
    <col min="14618" max="14618" width="8.6640625" style="1" customWidth="1"/>
    <col min="14619" max="14624" width="0" style="1" hidden="1" customWidth="1"/>
    <col min="14625" max="14627" width="5.33203125" style="1" customWidth="1"/>
    <col min="14628" max="14649" width="8.6640625" style="1" customWidth="1"/>
    <col min="14650" max="14852" width="9.109375" style="1"/>
    <col min="14853" max="14853" width="7" style="1" customWidth="1"/>
    <col min="14854" max="14854" width="7.6640625" style="1" customWidth="1"/>
    <col min="14855" max="14855" width="3.6640625" style="1" customWidth="1"/>
    <col min="14856" max="14857" width="7.6640625" style="1" customWidth="1"/>
    <col min="14858" max="14858" width="4.44140625" style="1" customWidth="1"/>
    <col min="14859" max="14859" width="7.33203125" style="1" customWidth="1"/>
    <col min="14860" max="14863" width="8.44140625" style="1" customWidth="1"/>
    <col min="14864" max="14864" width="9.109375" style="1"/>
    <col min="14865" max="14865" width="0" style="1" hidden="1" customWidth="1"/>
    <col min="14866" max="14866" width="8.6640625" style="1" customWidth="1"/>
    <col min="14867" max="14870" width="0" style="1" hidden="1" customWidth="1"/>
    <col min="14871" max="14871" width="8.33203125" style="1" customWidth="1"/>
    <col min="14872" max="14872" width="13.33203125" style="1" customWidth="1"/>
    <col min="14873" max="14873" width="14.44140625" style="1" customWidth="1"/>
    <col min="14874" max="14874" width="8.6640625" style="1" customWidth="1"/>
    <col min="14875" max="14880" width="0" style="1" hidden="1" customWidth="1"/>
    <col min="14881" max="14883" width="5.33203125" style="1" customWidth="1"/>
    <col min="14884" max="14905" width="8.6640625" style="1" customWidth="1"/>
    <col min="14906" max="15108" width="9.109375" style="1"/>
    <col min="15109" max="15109" width="7" style="1" customWidth="1"/>
    <col min="15110" max="15110" width="7.6640625" style="1" customWidth="1"/>
    <col min="15111" max="15111" width="3.6640625" style="1" customWidth="1"/>
    <col min="15112" max="15113" width="7.6640625" style="1" customWidth="1"/>
    <col min="15114" max="15114" width="4.44140625" style="1" customWidth="1"/>
    <col min="15115" max="15115" width="7.33203125" style="1" customWidth="1"/>
    <col min="15116" max="15119" width="8.44140625" style="1" customWidth="1"/>
    <col min="15120" max="15120" width="9.109375" style="1"/>
    <col min="15121" max="15121" width="0" style="1" hidden="1" customWidth="1"/>
    <col min="15122" max="15122" width="8.6640625" style="1" customWidth="1"/>
    <col min="15123" max="15126" width="0" style="1" hidden="1" customWidth="1"/>
    <col min="15127" max="15127" width="8.33203125" style="1" customWidth="1"/>
    <col min="15128" max="15128" width="13.33203125" style="1" customWidth="1"/>
    <col min="15129" max="15129" width="14.44140625" style="1" customWidth="1"/>
    <col min="15130" max="15130" width="8.6640625" style="1" customWidth="1"/>
    <col min="15131" max="15136" width="0" style="1" hidden="1" customWidth="1"/>
    <col min="15137" max="15139" width="5.33203125" style="1" customWidth="1"/>
    <col min="15140" max="15161" width="8.6640625" style="1" customWidth="1"/>
    <col min="15162" max="15364" width="9.109375" style="1"/>
    <col min="15365" max="15365" width="7" style="1" customWidth="1"/>
    <col min="15366" max="15366" width="7.6640625" style="1" customWidth="1"/>
    <col min="15367" max="15367" width="3.6640625" style="1" customWidth="1"/>
    <col min="15368" max="15369" width="7.6640625" style="1" customWidth="1"/>
    <col min="15370" max="15370" width="4.44140625" style="1" customWidth="1"/>
    <col min="15371" max="15371" width="7.33203125" style="1" customWidth="1"/>
    <col min="15372" max="15375" width="8.44140625" style="1" customWidth="1"/>
    <col min="15376" max="15376" width="9.109375" style="1"/>
    <col min="15377" max="15377" width="0" style="1" hidden="1" customWidth="1"/>
    <col min="15378" max="15378" width="8.6640625" style="1" customWidth="1"/>
    <col min="15379" max="15382" width="0" style="1" hidden="1" customWidth="1"/>
    <col min="15383" max="15383" width="8.33203125" style="1" customWidth="1"/>
    <col min="15384" max="15384" width="13.33203125" style="1" customWidth="1"/>
    <col min="15385" max="15385" width="14.44140625" style="1" customWidth="1"/>
    <col min="15386" max="15386" width="8.6640625" style="1" customWidth="1"/>
    <col min="15387" max="15392" width="0" style="1" hidden="1" customWidth="1"/>
    <col min="15393" max="15395" width="5.33203125" style="1" customWidth="1"/>
    <col min="15396" max="15417" width="8.6640625" style="1" customWidth="1"/>
    <col min="15418" max="15620" width="9.109375" style="1"/>
    <col min="15621" max="15621" width="7" style="1" customWidth="1"/>
    <col min="15622" max="15622" width="7.6640625" style="1" customWidth="1"/>
    <col min="15623" max="15623" width="3.6640625" style="1" customWidth="1"/>
    <col min="15624" max="15625" width="7.6640625" style="1" customWidth="1"/>
    <col min="15626" max="15626" width="4.44140625" style="1" customWidth="1"/>
    <col min="15627" max="15627" width="7.33203125" style="1" customWidth="1"/>
    <col min="15628" max="15631" width="8.44140625" style="1" customWidth="1"/>
    <col min="15632" max="15632" width="9.109375" style="1"/>
    <col min="15633" max="15633" width="0" style="1" hidden="1" customWidth="1"/>
    <col min="15634" max="15634" width="8.6640625" style="1" customWidth="1"/>
    <col min="15635" max="15638" width="0" style="1" hidden="1" customWidth="1"/>
    <col min="15639" max="15639" width="8.33203125" style="1" customWidth="1"/>
    <col min="15640" max="15640" width="13.33203125" style="1" customWidth="1"/>
    <col min="15641" max="15641" width="14.44140625" style="1" customWidth="1"/>
    <col min="15642" max="15642" width="8.6640625" style="1" customWidth="1"/>
    <col min="15643" max="15648" width="0" style="1" hidden="1" customWidth="1"/>
    <col min="15649" max="15651" width="5.33203125" style="1" customWidth="1"/>
    <col min="15652" max="15673" width="8.6640625" style="1" customWidth="1"/>
    <col min="15674" max="15876" width="9.109375" style="1"/>
    <col min="15877" max="15877" width="7" style="1" customWidth="1"/>
    <col min="15878" max="15878" width="7.6640625" style="1" customWidth="1"/>
    <col min="15879" max="15879" width="3.6640625" style="1" customWidth="1"/>
    <col min="15880" max="15881" width="7.6640625" style="1" customWidth="1"/>
    <col min="15882" max="15882" width="4.44140625" style="1" customWidth="1"/>
    <col min="15883" max="15883" width="7.33203125" style="1" customWidth="1"/>
    <col min="15884" max="15887" width="8.44140625" style="1" customWidth="1"/>
    <col min="15888" max="15888" width="9.109375" style="1"/>
    <col min="15889" max="15889" width="0" style="1" hidden="1" customWidth="1"/>
    <col min="15890" max="15890" width="8.6640625" style="1" customWidth="1"/>
    <col min="15891" max="15894" width="0" style="1" hidden="1" customWidth="1"/>
    <col min="15895" max="15895" width="8.33203125" style="1" customWidth="1"/>
    <col min="15896" max="15896" width="13.33203125" style="1" customWidth="1"/>
    <col min="15897" max="15897" width="14.44140625" style="1" customWidth="1"/>
    <col min="15898" max="15898" width="8.6640625" style="1" customWidth="1"/>
    <col min="15899" max="15904" width="0" style="1" hidden="1" customWidth="1"/>
    <col min="15905" max="15907" width="5.33203125" style="1" customWidth="1"/>
    <col min="15908" max="15929" width="8.6640625" style="1" customWidth="1"/>
    <col min="15930" max="16132" width="9.109375" style="1"/>
    <col min="16133" max="16133" width="7" style="1" customWidth="1"/>
    <col min="16134" max="16134" width="7.6640625" style="1" customWidth="1"/>
    <col min="16135" max="16135" width="3.6640625" style="1" customWidth="1"/>
    <col min="16136" max="16137" width="7.6640625" style="1" customWidth="1"/>
    <col min="16138" max="16138" width="4.44140625" style="1" customWidth="1"/>
    <col min="16139" max="16139" width="7.33203125" style="1" customWidth="1"/>
    <col min="16140" max="16143" width="8.44140625" style="1" customWidth="1"/>
    <col min="16144" max="16144" width="9.109375" style="1"/>
    <col min="16145" max="16145" width="0" style="1" hidden="1" customWidth="1"/>
    <col min="16146" max="16146" width="8.6640625" style="1" customWidth="1"/>
    <col min="16147" max="16150" width="0" style="1" hidden="1" customWidth="1"/>
    <col min="16151" max="16151" width="8.33203125" style="1" customWidth="1"/>
    <col min="16152" max="16152" width="13.33203125" style="1" customWidth="1"/>
    <col min="16153" max="16153" width="14.44140625" style="1" customWidth="1"/>
    <col min="16154" max="16154" width="8.6640625" style="1" customWidth="1"/>
    <col min="16155" max="16160" width="0" style="1" hidden="1" customWidth="1"/>
    <col min="16161" max="16163" width="5.33203125" style="1" customWidth="1"/>
    <col min="16164" max="16185" width="8.6640625" style="1" customWidth="1"/>
    <col min="16186" max="16384" width="9.109375" style="1"/>
  </cols>
  <sheetData>
    <row r="1" spans="2:57" s="46" customFormat="1" ht="20.100000000000001" customHeight="1" thickBot="1">
      <c r="B1" s="1977"/>
      <c r="C1" s="1977"/>
      <c r="D1" s="1977"/>
      <c r="E1" s="1977"/>
      <c r="F1" s="1977"/>
      <c r="G1" s="1977"/>
      <c r="H1" s="1977"/>
      <c r="I1" s="1977"/>
      <c r="J1" s="1977"/>
      <c r="K1" s="1977"/>
      <c r="L1" s="1977"/>
      <c r="M1" s="1977"/>
      <c r="N1" s="1977"/>
      <c r="O1" s="1977"/>
      <c r="P1" s="1977"/>
      <c r="Q1" s="1977"/>
      <c r="R1" s="1977"/>
      <c r="S1" s="1977"/>
      <c r="T1" s="1977"/>
      <c r="U1" s="1977"/>
      <c r="V1" s="1977"/>
      <c r="W1" s="1977"/>
      <c r="X1" s="1977"/>
      <c r="Y1" s="1977"/>
      <c r="Z1" s="48"/>
      <c r="AA1" s="48"/>
      <c r="AB1" s="48"/>
      <c r="AC1" s="48"/>
      <c r="AD1" s="48"/>
      <c r="AE1" s="48"/>
      <c r="AF1" s="48"/>
      <c r="AG1" s="48"/>
      <c r="AH1" s="48"/>
      <c r="AI1" s="48"/>
      <c r="AJ1" s="48"/>
      <c r="AK1" s="48"/>
      <c r="AL1" s="48"/>
      <c r="AM1" s="48"/>
      <c r="AN1" s="48"/>
      <c r="AO1" s="49"/>
      <c r="AP1" s="49"/>
      <c r="AQ1" s="49"/>
      <c r="AR1" s="49"/>
      <c r="AS1" s="49"/>
      <c r="AT1" s="49"/>
      <c r="AU1" s="49"/>
      <c r="AV1" s="49"/>
      <c r="AW1" s="49"/>
      <c r="AX1" s="49"/>
      <c r="AY1" s="49"/>
      <c r="AZ1" s="49"/>
      <c r="BA1" s="50"/>
      <c r="BB1" s="50"/>
      <c r="BC1" s="50"/>
      <c r="BD1" s="50"/>
      <c r="BE1" s="50"/>
    </row>
    <row r="2" spans="2:57" s="46" customFormat="1" ht="15" customHeight="1">
      <c r="B2" s="1978" t="s">
        <v>474</v>
      </c>
      <c r="C2" s="1979"/>
      <c r="D2" s="1979"/>
      <c r="E2" s="1979"/>
      <c r="F2" s="1979"/>
      <c r="G2" s="1979"/>
      <c r="H2" s="1979"/>
      <c r="I2" s="1979"/>
      <c r="J2" s="1979"/>
      <c r="K2" s="1979"/>
      <c r="L2" s="1979"/>
      <c r="M2" s="1979"/>
      <c r="N2" s="1979"/>
      <c r="O2" s="1979"/>
      <c r="P2" s="1979"/>
      <c r="Q2" s="1979"/>
      <c r="R2" s="1979"/>
      <c r="S2" s="1979"/>
      <c r="T2" s="1979"/>
      <c r="U2" s="1979"/>
      <c r="V2" s="1979"/>
      <c r="W2" s="1979"/>
      <c r="X2" s="1979"/>
      <c r="Y2" s="1980"/>
      <c r="Z2" s="48"/>
      <c r="AA2" s="48"/>
      <c r="AB2" s="48"/>
      <c r="AC2" s="48"/>
      <c r="AD2" s="48"/>
      <c r="AE2" s="48"/>
      <c r="AF2" s="48"/>
      <c r="AG2" s="48"/>
      <c r="AH2" s="48"/>
      <c r="AI2" s="48"/>
      <c r="AJ2" s="48"/>
      <c r="AK2" s="48"/>
      <c r="AL2" s="48"/>
      <c r="AM2" s="48"/>
      <c r="AN2" s="48"/>
      <c r="AO2" s="49"/>
      <c r="AP2" s="49"/>
      <c r="AQ2" s="49"/>
      <c r="AR2" s="49"/>
      <c r="AS2" s="49"/>
      <c r="AT2" s="49"/>
      <c r="AU2" s="49"/>
      <c r="AV2" s="49"/>
      <c r="AW2" s="49"/>
      <c r="AX2" s="49"/>
      <c r="AY2" s="49"/>
      <c r="AZ2" s="49"/>
      <c r="BA2" s="50"/>
      <c r="BB2" s="50"/>
      <c r="BC2" s="50"/>
      <c r="BD2" s="50"/>
      <c r="BE2" s="50"/>
    </row>
    <row r="3" spans="2:57" s="46" customFormat="1" ht="15" customHeight="1">
      <c r="B3" s="1981"/>
      <c r="C3" s="1982"/>
      <c r="D3" s="1982"/>
      <c r="E3" s="1982"/>
      <c r="F3" s="1982"/>
      <c r="G3" s="1982"/>
      <c r="H3" s="1982"/>
      <c r="I3" s="1982"/>
      <c r="J3" s="1982"/>
      <c r="K3" s="1982"/>
      <c r="L3" s="1982"/>
      <c r="M3" s="1982"/>
      <c r="N3" s="1982"/>
      <c r="O3" s="1982"/>
      <c r="P3" s="1982"/>
      <c r="Q3" s="1982"/>
      <c r="R3" s="1982"/>
      <c r="S3" s="1982"/>
      <c r="T3" s="1982"/>
      <c r="U3" s="1982"/>
      <c r="V3" s="1982"/>
      <c r="W3" s="1982"/>
      <c r="X3" s="1982"/>
      <c r="Y3" s="1983"/>
      <c r="Z3" s="48"/>
      <c r="AA3" s="48"/>
      <c r="AB3" s="48"/>
      <c r="AC3" s="48"/>
      <c r="AD3" s="48"/>
      <c r="AE3" s="48"/>
      <c r="AF3" s="48"/>
      <c r="AG3" s="48"/>
      <c r="AH3" s="48"/>
      <c r="AI3" s="48"/>
      <c r="AJ3" s="48"/>
      <c r="AK3" s="48"/>
      <c r="AL3" s="48"/>
      <c r="AM3" s="48"/>
      <c r="AN3" s="48"/>
      <c r="AO3" s="49"/>
      <c r="AP3" s="49"/>
      <c r="AQ3" s="49"/>
      <c r="AR3" s="49"/>
      <c r="AS3" s="49"/>
      <c r="AT3" s="49"/>
      <c r="AU3" s="49"/>
      <c r="AV3" s="49"/>
      <c r="AW3" s="49"/>
      <c r="AX3" s="49"/>
      <c r="AY3" s="49"/>
      <c r="AZ3" s="49"/>
      <c r="BA3" s="50"/>
      <c r="BB3" s="50"/>
      <c r="BC3" s="50"/>
      <c r="BD3" s="50"/>
      <c r="BE3" s="50"/>
    </row>
    <row r="4" spans="2:57" s="46" customFormat="1" ht="15" customHeight="1">
      <c r="B4" s="1981"/>
      <c r="C4" s="1982"/>
      <c r="D4" s="1982"/>
      <c r="E4" s="1982"/>
      <c r="F4" s="1982"/>
      <c r="G4" s="1982"/>
      <c r="H4" s="1982"/>
      <c r="I4" s="1982"/>
      <c r="J4" s="1982"/>
      <c r="K4" s="1982"/>
      <c r="L4" s="1982"/>
      <c r="M4" s="1982"/>
      <c r="N4" s="1982"/>
      <c r="O4" s="1982"/>
      <c r="P4" s="1982"/>
      <c r="Q4" s="1982"/>
      <c r="R4" s="1982"/>
      <c r="S4" s="1982"/>
      <c r="T4" s="1982"/>
      <c r="U4" s="1982"/>
      <c r="V4" s="1982"/>
      <c r="W4" s="1982"/>
      <c r="X4" s="1982"/>
      <c r="Y4" s="1983"/>
      <c r="Z4" s="48"/>
      <c r="AA4" s="48"/>
      <c r="AB4" s="48"/>
      <c r="AC4" s="48"/>
      <c r="AD4" s="48"/>
      <c r="AE4" s="48"/>
      <c r="AF4" s="48"/>
      <c r="AG4" s="48"/>
      <c r="AH4" s="48"/>
      <c r="AI4" s="48"/>
      <c r="AJ4" s="48"/>
      <c r="AK4" s="48"/>
      <c r="AL4" s="48"/>
      <c r="AM4" s="48"/>
      <c r="AN4" s="48"/>
      <c r="AO4" s="49"/>
      <c r="AP4" s="49"/>
      <c r="AQ4" s="49"/>
      <c r="AR4" s="49"/>
      <c r="AS4" s="49"/>
      <c r="AT4" s="49"/>
      <c r="AU4" s="49"/>
      <c r="AV4" s="49"/>
      <c r="AW4" s="49"/>
      <c r="AX4" s="49"/>
      <c r="AY4" s="49"/>
      <c r="AZ4" s="49"/>
      <c r="BA4" s="50"/>
      <c r="BB4" s="50"/>
      <c r="BC4" s="50"/>
      <c r="BD4" s="50"/>
      <c r="BE4" s="50"/>
    </row>
    <row r="5" spans="2:57" s="46" customFormat="1" ht="15" customHeight="1" thickBot="1">
      <c r="B5" s="1984"/>
      <c r="C5" s="1985"/>
      <c r="D5" s="1985"/>
      <c r="E5" s="1985"/>
      <c r="F5" s="1985"/>
      <c r="G5" s="1985"/>
      <c r="H5" s="1985"/>
      <c r="I5" s="1985"/>
      <c r="J5" s="1985"/>
      <c r="K5" s="1985"/>
      <c r="L5" s="1985"/>
      <c r="M5" s="1985"/>
      <c r="N5" s="1985"/>
      <c r="O5" s="1985"/>
      <c r="P5" s="1985"/>
      <c r="Q5" s="1985"/>
      <c r="R5" s="1985"/>
      <c r="S5" s="1985"/>
      <c r="T5" s="1985"/>
      <c r="U5" s="1985"/>
      <c r="V5" s="1985"/>
      <c r="W5" s="1985"/>
      <c r="X5" s="1985"/>
      <c r="Y5" s="1986"/>
      <c r="Z5" s="48"/>
      <c r="AA5" s="48"/>
      <c r="AB5" s="48"/>
      <c r="AC5" s="48"/>
      <c r="AD5" s="48"/>
      <c r="AE5" s="48"/>
      <c r="AF5" s="48"/>
      <c r="AG5" s="48"/>
      <c r="AH5" s="48"/>
      <c r="AI5" s="48"/>
      <c r="AJ5" s="48"/>
      <c r="AK5" s="48"/>
      <c r="AL5" s="48"/>
      <c r="AM5" s="48"/>
      <c r="AN5" s="48"/>
      <c r="AO5" s="49"/>
      <c r="AP5" s="49"/>
      <c r="AQ5" s="49"/>
      <c r="AR5" s="49"/>
      <c r="AS5" s="49"/>
      <c r="AT5" s="49"/>
      <c r="AU5" s="49"/>
      <c r="AV5" s="49"/>
      <c r="AW5" s="49"/>
      <c r="AX5" s="49"/>
      <c r="AY5" s="49"/>
      <c r="AZ5" s="49"/>
      <c r="BA5" s="50"/>
      <c r="BB5" s="50"/>
      <c r="BC5" s="50"/>
      <c r="BD5" s="50"/>
      <c r="BE5" s="50"/>
    </row>
    <row r="6" spans="2:57" s="46" customFormat="1" ht="12.75" customHeight="1">
      <c r="B6" s="63"/>
      <c r="C6" s="254"/>
      <c r="D6" s="254"/>
      <c r="E6" s="254"/>
      <c r="F6" s="254"/>
      <c r="G6" s="255"/>
      <c r="H6" s="255"/>
      <c r="I6" s="255"/>
      <c r="J6" s="255"/>
      <c r="K6" s="255"/>
      <c r="L6" s="255"/>
      <c r="M6" s="255"/>
      <c r="N6" s="255"/>
      <c r="O6" s="254"/>
      <c r="P6" s="254"/>
      <c r="Q6" s="254"/>
      <c r="R6" s="254"/>
      <c r="S6" s="254"/>
      <c r="T6" s="254"/>
      <c r="U6" s="254"/>
      <c r="V6" s="254"/>
      <c r="W6" s="254"/>
      <c r="X6" s="254"/>
      <c r="Y6" s="64"/>
      <c r="Z6" s="48"/>
      <c r="AA6" s="48"/>
      <c r="AB6" s="48"/>
      <c r="AC6" s="48"/>
      <c r="AD6" s="48"/>
      <c r="AE6" s="48"/>
      <c r="AF6" s="48"/>
      <c r="AG6" s="48"/>
      <c r="AH6" s="48"/>
      <c r="AI6" s="48"/>
      <c r="AJ6" s="48"/>
      <c r="AK6" s="48"/>
      <c r="AL6" s="48"/>
      <c r="AM6" s="48"/>
      <c r="AN6" s="48"/>
      <c r="AO6" s="49"/>
      <c r="AP6" s="49"/>
      <c r="AQ6" s="49"/>
      <c r="AR6" s="49"/>
      <c r="AS6" s="49"/>
      <c r="AT6" s="49"/>
      <c r="AU6" s="49"/>
      <c r="AV6" s="49"/>
      <c r="AW6" s="49"/>
      <c r="AX6" s="49"/>
      <c r="AY6" s="49"/>
      <c r="AZ6" s="49"/>
      <c r="BA6" s="50"/>
      <c r="BB6" s="50"/>
      <c r="BC6" s="50"/>
      <c r="BD6" s="50"/>
      <c r="BE6" s="50"/>
    </row>
    <row r="7" spans="2:57" ht="45" customHeight="1">
      <c r="B7" s="1918" t="s">
        <v>475</v>
      </c>
      <c r="C7" s="1919"/>
      <c r="D7" s="1919"/>
      <c r="E7" s="1919"/>
      <c r="F7" s="1919"/>
      <c r="G7" s="1920"/>
      <c r="H7" s="1988">
        <f>('0. PAR'!AO9)</f>
        <v>0</v>
      </c>
      <c r="I7" s="1989"/>
      <c r="J7" s="1989"/>
      <c r="K7" s="1989"/>
      <c r="L7" s="1990"/>
      <c r="M7" s="93"/>
      <c r="N7" s="93"/>
      <c r="O7" s="1919" t="s">
        <v>476</v>
      </c>
      <c r="P7" s="1919"/>
      <c r="Q7" s="1919"/>
      <c r="R7" s="1919"/>
      <c r="S7" s="1919"/>
      <c r="T7" s="1919"/>
      <c r="U7" s="1919"/>
      <c r="V7" s="1920"/>
      <c r="W7" s="1987">
        <f>('0. PAR'!AO12)</f>
        <v>0</v>
      </c>
      <c r="X7" s="1987"/>
      <c r="Y7" s="65"/>
    </row>
    <row r="8" spans="2:57" ht="45" customHeight="1">
      <c r="B8" s="1918" t="s">
        <v>477</v>
      </c>
      <c r="C8" s="1919"/>
      <c r="D8" s="1919"/>
      <c r="E8" s="1919"/>
      <c r="F8" s="1919"/>
      <c r="G8" s="1920"/>
      <c r="H8" s="1988">
        <f>('0. PAR'!I8)</f>
        <v>0</v>
      </c>
      <c r="I8" s="1989"/>
      <c r="J8" s="1989"/>
      <c r="K8" s="1989"/>
      <c r="L8" s="1990"/>
      <c r="M8" s="93"/>
      <c r="N8" s="93"/>
      <c r="O8" s="1919" t="s">
        <v>251</v>
      </c>
      <c r="P8" s="1919"/>
      <c r="Q8" s="1919"/>
      <c r="R8" s="1919"/>
      <c r="S8" s="1919"/>
      <c r="T8" s="1919"/>
      <c r="U8" s="1919"/>
      <c r="V8" s="1920"/>
      <c r="W8" s="1969"/>
      <c r="X8" s="1957"/>
      <c r="Y8" s="65"/>
    </row>
    <row r="9" spans="2:57" ht="45" customHeight="1">
      <c r="B9" s="1918" t="s">
        <v>414</v>
      </c>
      <c r="C9" s="1919"/>
      <c r="D9" s="1919"/>
      <c r="E9" s="1919"/>
      <c r="F9" s="1919"/>
      <c r="G9" s="1920"/>
      <c r="H9" s="1988">
        <f>('0. PAR'!I9)</f>
        <v>0</v>
      </c>
      <c r="I9" s="1989"/>
      <c r="J9" s="1989"/>
      <c r="K9" s="1989"/>
      <c r="L9" s="1990"/>
      <c r="M9" s="93"/>
      <c r="N9" s="93"/>
      <c r="O9" s="94"/>
      <c r="P9" s="40"/>
      <c r="Q9" s="39"/>
      <c r="R9" s="39"/>
      <c r="S9" s="39"/>
      <c r="T9" s="39"/>
      <c r="U9" s="39"/>
      <c r="V9" s="39"/>
      <c r="W9" s="95"/>
      <c r="X9" s="95"/>
      <c r="Y9" s="65"/>
    </row>
    <row r="10" spans="2:57" ht="54.75" customHeight="1">
      <c r="B10" s="1918" t="s">
        <v>478</v>
      </c>
      <c r="C10" s="1919"/>
      <c r="D10" s="1919"/>
      <c r="E10" s="1919"/>
      <c r="F10" s="1919"/>
      <c r="G10" s="1920"/>
      <c r="H10" s="1988">
        <f>('0. PAR'!AO8)</f>
        <v>0</v>
      </c>
      <c r="I10" s="1989"/>
      <c r="J10" s="1989"/>
      <c r="K10" s="1989"/>
      <c r="L10" s="1990"/>
      <c r="M10" s="39"/>
      <c r="N10" s="39"/>
      <c r="O10" s="59"/>
      <c r="P10" s="59"/>
      <c r="Q10" s="59"/>
      <c r="R10" s="59"/>
      <c r="S10" s="59"/>
      <c r="T10" s="59"/>
      <c r="U10" s="59"/>
      <c r="V10" s="59"/>
      <c r="W10" s="59"/>
      <c r="X10" s="59"/>
      <c r="Y10" s="258"/>
    </row>
    <row r="11" spans="2:57" ht="13.2" customHeight="1" thickBot="1">
      <c r="B11" s="66"/>
      <c r="C11" s="256"/>
      <c r="D11" s="256"/>
      <c r="E11" s="256"/>
      <c r="F11" s="256"/>
      <c r="G11" s="256"/>
      <c r="H11" s="256"/>
      <c r="I11" s="256"/>
      <c r="J11" s="256"/>
      <c r="K11" s="256"/>
      <c r="L11" s="256"/>
      <c r="M11" s="256"/>
      <c r="N11" s="256"/>
      <c r="O11" s="256"/>
      <c r="P11" s="256"/>
      <c r="Q11" s="256"/>
      <c r="R11" s="256"/>
      <c r="S11" s="256"/>
      <c r="T11" s="256"/>
      <c r="U11" s="256"/>
      <c r="V11" s="256"/>
      <c r="W11" s="256"/>
      <c r="X11" s="256"/>
      <c r="Y11" s="67"/>
    </row>
    <row r="12" spans="2:57" s="7" customFormat="1" ht="57" customHeight="1" thickBot="1">
      <c r="B12" s="1970" t="s">
        <v>479</v>
      </c>
      <c r="C12" s="1971"/>
      <c r="D12" s="1971"/>
      <c r="E12" s="1971"/>
      <c r="F12" s="1971"/>
      <c r="G12" s="1971"/>
      <c r="H12" s="1971"/>
      <c r="I12" s="1971"/>
      <c r="J12" s="1971"/>
      <c r="K12" s="1971"/>
      <c r="L12" s="1971"/>
      <c r="M12" s="1971"/>
      <c r="N12" s="1971"/>
      <c r="O12" s="1971"/>
      <c r="P12" s="1971"/>
      <c r="Q12" s="1971"/>
      <c r="R12" s="1971"/>
      <c r="S12" s="1971"/>
      <c r="T12" s="1971"/>
      <c r="U12" s="1971"/>
      <c r="V12" s="1971"/>
      <c r="W12" s="1971"/>
      <c r="X12" s="1971"/>
      <c r="Y12" s="1972"/>
      <c r="Z12" s="76"/>
      <c r="AA12" s="76"/>
      <c r="AB12" s="76"/>
      <c r="AC12" s="76"/>
      <c r="AD12" s="76"/>
      <c r="AE12" s="76"/>
      <c r="AF12" s="76"/>
      <c r="AG12" s="76" t="s">
        <v>480</v>
      </c>
      <c r="AH12" s="76"/>
      <c r="AI12" s="76"/>
      <c r="AJ12" s="76"/>
      <c r="AK12" s="76"/>
      <c r="AL12" s="76"/>
      <c r="AM12" s="76"/>
      <c r="AN12" s="76"/>
      <c r="AO12" s="77"/>
      <c r="AP12" s="77"/>
      <c r="AQ12" s="77"/>
      <c r="AR12" s="77"/>
      <c r="AS12" s="77"/>
      <c r="AT12" s="77"/>
      <c r="AU12" s="77"/>
      <c r="AV12" s="77"/>
      <c r="AW12" s="77"/>
      <c r="AX12" s="77"/>
      <c r="AY12" s="77"/>
      <c r="AZ12" s="77"/>
      <c r="BA12" s="78"/>
      <c r="BB12" s="78"/>
      <c r="BC12" s="78"/>
      <c r="BD12" s="78"/>
      <c r="BE12" s="78"/>
    </row>
    <row r="13" spans="2:57" ht="19.5" customHeight="1">
      <c r="B13" s="186"/>
      <c r="C13" s="1991" t="s">
        <v>481</v>
      </c>
      <c r="D13" s="1992"/>
      <c r="E13" s="1992"/>
      <c r="F13" s="1992"/>
      <c r="G13" s="1992"/>
      <c r="H13" s="1992"/>
      <c r="I13" s="1991" t="s">
        <v>482</v>
      </c>
      <c r="J13" s="1991"/>
      <c r="K13" s="1991"/>
      <c r="L13" s="1991"/>
      <c r="M13" s="187"/>
      <c r="N13" s="1991" t="s">
        <v>483</v>
      </c>
      <c r="O13" s="1991"/>
      <c r="P13" s="1991"/>
      <c r="Q13" s="1991"/>
      <c r="R13" s="1991"/>
      <c r="S13" s="1991"/>
      <c r="T13" s="1991"/>
      <c r="U13" s="1991"/>
      <c r="V13" s="1991"/>
      <c r="W13" s="1991"/>
      <c r="X13" s="327"/>
      <c r="Y13" s="188"/>
      <c r="Z13" s="32"/>
      <c r="AG13" s="31" t="s">
        <v>484</v>
      </c>
    </row>
    <row r="14" spans="2:57" ht="19.5" customHeight="1">
      <c r="B14" s="183"/>
      <c r="C14" s="1892"/>
      <c r="D14" s="1892"/>
      <c r="E14" s="1892"/>
      <c r="F14" s="1892"/>
      <c r="G14" s="1892"/>
      <c r="H14" s="1892"/>
      <c r="I14" s="1891"/>
      <c r="J14" s="1891"/>
      <c r="K14" s="1891"/>
      <c r="L14" s="1891"/>
      <c r="M14" s="40"/>
      <c r="N14" s="1891"/>
      <c r="O14" s="1891"/>
      <c r="P14" s="1891"/>
      <c r="Q14" s="1891"/>
      <c r="R14" s="1891"/>
      <c r="S14" s="1891"/>
      <c r="T14" s="1891"/>
      <c r="U14" s="1891"/>
      <c r="V14" s="1891"/>
      <c r="W14" s="1891"/>
      <c r="X14" s="328"/>
      <c r="Y14" s="185"/>
      <c r="AG14" s="32" t="s">
        <v>485</v>
      </c>
    </row>
    <row r="15" spans="2:57" ht="10.199999999999999" customHeight="1">
      <c r="B15" s="183"/>
      <c r="C15" s="40"/>
      <c r="D15" s="40"/>
      <c r="E15" s="40"/>
      <c r="F15" s="40"/>
      <c r="G15" s="40"/>
      <c r="H15" s="40"/>
      <c r="I15" s="40"/>
      <c r="J15" s="40"/>
      <c r="K15" s="40"/>
      <c r="L15" s="40"/>
      <c r="M15" s="40"/>
      <c r="N15" s="40"/>
      <c r="O15" s="40"/>
      <c r="P15" s="40"/>
      <c r="Q15" s="40"/>
      <c r="R15" s="40"/>
      <c r="S15" s="40"/>
      <c r="T15" s="40"/>
      <c r="U15" s="40"/>
      <c r="V15" s="40"/>
      <c r="W15" s="40"/>
      <c r="X15" s="40"/>
      <c r="Y15" s="185"/>
      <c r="AG15" s="31" t="s">
        <v>486</v>
      </c>
    </row>
    <row r="16" spans="2:57" ht="19.5" customHeight="1">
      <c r="B16" s="183"/>
      <c r="C16" s="1891" t="s">
        <v>487</v>
      </c>
      <c r="D16" s="1892"/>
      <c r="E16" s="1892"/>
      <c r="F16" s="1892"/>
      <c r="G16" s="1892"/>
      <c r="H16" s="1892"/>
      <c r="I16" s="1891" t="s">
        <v>488</v>
      </c>
      <c r="J16" s="1891"/>
      <c r="K16" s="1891"/>
      <c r="L16" s="1891"/>
      <c r="M16" s="40"/>
      <c r="N16" s="1891" t="s">
        <v>489</v>
      </c>
      <c r="O16" s="1892"/>
      <c r="P16" s="1892"/>
      <c r="Q16" s="1892"/>
      <c r="R16" s="1892"/>
      <c r="S16" s="1892"/>
      <c r="T16" s="1892"/>
      <c r="U16" s="1892"/>
      <c r="V16" s="1892"/>
      <c r="W16" s="1892"/>
      <c r="X16" s="1891" t="s">
        <v>490</v>
      </c>
      <c r="Y16" s="1895"/>
      <c r="AG16" s="32" t="s">
        <v>491</v>
      </c>
    </row>
    <row r="17" spans="2:57" ht="20.7" customHeight="1" thickBot="1">
      <c r="B17" s="184"/>
      <c r="C17" s="1893"/>
      <c r="D17" s="1893"/>
      <c r="E17" s="1893"/>
      <c r="F17" s="1893"/>
      <c r="G17" s="1893"/>
      <c r="H17" s="1893"/>
      <c r="I17" s="1894"/>
      <c r="J17" s="1894"/>
      <c r="K17" s="1894"/>
      <c r="L17" s="1894"/>
      <c r="M17" s="82"/>
      <c r="N17" s="1893"/>
      <c r="O17" s="1893"/>
      <c r="P17" s="1893"/>
      <c r="Q17" s="1893"/>
      <c r="R17" s="1893"/>
      <c r="S17" s="1893"/>
      <c r="T17" s="1893"/>
      <c r="U17" s="1893"/>
      <c r="V17" s="1893"/>
      <c r="W17" s="1893"/>
      <c r="X17" s="1893"/>
      <c r="Y17" s="1896"/>
      <c r="AG17" s="31" t="s">
        <v>492</v>
      </c>
    </row>
    <row r="18" spans="2:57" ht="36" customHeight="1" thickBot="1">
      <c r="B18" s="1897" t="s">
        <v>493</v>
      </c>
      <c r="C18" s="1898"/>
      <c r="D18" s="1898"/>
      <c r="E18" s="1898"/>
      <c r="F18" s="1898"/>
      <c r="G18" s="1898"/>
      <c r="H18" s="1898"/>
      <c r="I18" s="1898"/>
      <c r="J18" s="1898"/>
      <c r="K18" s="1898"/>
      <c r="L18" s="1898"/>
      <c r="M18" s="1898"/>
      <c r="N18" s="1898"/>
      <c r="O18" s="1898"/>
      <c r="P18" s="1898"/>
      <c r="Q18" s="1898"/>
      <c r="R18" s="1898"/>
      <c r="S18" s="1898"/>
      <c r="T18" s="1898"/>
      <c r="U18" s="1898"/>
      <c r="V18" s="1898"/>
      <c r="W18" s="1898"/>
      <c r="X18" s="1899"/>
      <c r="Y18" s="1900"/>
    </row>
    <row r="19" spans="2:57" s="7" customFormat="1" ht="49.95" customHeight="1">
      <c r="B19" s="1973" t="s">
        <v>494</v>
      </c>
      <c r="C19" s="1974"/>
      <c r="D19" s="1974"/>
      <c r="E19" s="1974"/>
      <c r="F19" s="1974"/>
      <c r="G19" s="1974"/>
      <c r="H19" s="1974"/>
      <c r="I19" s="1974"/>
      <c r="J19" s="1974"/>
      <c r="K19" s="1974"/>
      <c r="L19" s="1975"/>
      <c r="M19" s="1975"/>
      <c r="N19" s="1975"/>
      <c r="O19" s="1975"/>
      <c r="P19" s="1975"/>
      <c r="Q19" s="1975"/>
      <c r="R19" s="1975"/>
      <c r="S19" s="1975"/>
      <c r="T19" s="1975"/>
      <c r="U19" s="1975"/>
      <c r="V19" s="1975"/>
      <c r="W19" s="1975"/>
      <c r="X19" s="1975"/>
      <c r="Y19" s="1976"/>
      <c r="Z19" s="76"/>
      <c r="AA19" s="76"/>
      <c r="AB19" s="76"/>
      <c r="AC19" s="76"/>
      <c r="AD19" s="76"/>
      <c r="AE19" s="76"/>
      <c r="AF19" s="76"/>
      <c r="AG19" s="76"/>
      <c r="AH19" s="76"/>
      <c r="AI19" s="76"/>
      <c r="AJ19" s="76"/>
      <c r="AK19" s="76"/>
      <c r="AL19" s="76"/>
      <c r="AM19" s="76"/>
      <c r="AN19" s="76"/>
      <c r="AO19" s="77"/>
      <c r="AP19" s="77"/>
      <c r="AQ19" s="77"/>
      <c r="AR19" s="77"/>
      <c r="AS19" s="77"/>
      <c r="AT19" s="77"/>
      <c r="AU19" s="77"/>
      <c r="AV19" s="77"/>
      <c r="AW19" s="77"/>
      <c r="AX19" s="77"/>
      <c r="AY19" s="77"/>
      <c r="AZ19" s="77"/>
      <c r="BA19" s="78"/>
      <c r="BB19" s="78"/>
      <c r="BC19" s="78"/>
      <c r="BD19" s="78"/>
      <c r="BE19" s="78"/>
    </row>
    <row r="20" spans="2:57" s="7" customFormat="1" ht="45" customHeight="1">
      <c r="B20" s="1918" t="s">
        <v>495</v>
      </c>
      <c r="C20" s="1919"/>
      <c r="D20" s="1919"/>
      <c r="E20" s="1919"/>
      <c r="F20" s="1919"/>
      <c r="G20" s="1919"/>
      <c r="H20" s="1919"/>
      <c r="I20" s="1919"/>
      <c r="J20" s="1919"/>
      <c r="K20" s="1920"/>
      <c r="L20" s="1921"/>
      <c r="M20" s="1921"/>
      <c r="N20" s="1921"/>
      <c r="O20" s="1921"/>
      <c r="P20" s="1921"/>
      <c r="Q20" s="1921"/>
      <c r="R20" s="1921"/>
      <c r="S20" s="1921"/>
      <c r="T20" s="1921"/>
      <c r="U20" s="1921"/>
      <c r="V20" s="1921"/>
      <c r="W20" s="1921"/>
      <c r="X20" s="1921"/>
      <c r="Y20" s="75"/>
      <c r="Z20" s="76"/>
      <c r="AA20" s="76"/>
      <c r="AB20" s="76"/>
      <c r="AC20" s="76"/>
      <c r="AD20" s="76"/>
      <c r="AE20" s="76"/>
      <c r="AF20" s="76"/>
      <c r="AG20" s="76"/>
      <c r="AH20" s="76"/>
      <c r="AI20" s="76"/>
      <c r="AJ20" s="76"/>
      <c r="AK20" s="76"/>
      <c r="AL20" s="76"/>
      <c r="AM20" s="76"/>
      <c r="AN20" s="76"/>
      <c r="AO20" s="77"/>
      <c r="AP20" s="77"/>
      <c r="AQ20" s="77"/>
      <c r="AR20" s="77"/>
      <c r="AS20" s="77"/>
      <c r="AT20" s="77"/>
      <c r="AU20" s="77"/>
      <c r="AV20" s="77"/>
      <c r="AW20" s="77"/>
      <c r="AX20" s="77"/>
      <c r="AY20" s="77"/>
      <c r="AZ20" s="77"/>
      <c r="BA20" s="78"/>
      <c r="BB20" s="78"/>
      <c r="BC20" s="78"/>
      <c r="BD20" s="78"/>
      <c r="BE20" s="78"/>
    </row>
    <row r="21" spans="2:57" s="7" customFormat="1" ht="45" customHeight="1">
      <c r="B21" s="1918" t="s">
        <v>496</v>
      </c>
      <c r="C21" s="1919"/>
      <c r="D21" s="1919"/>
      <c r="E21" s="1919"/>
      <c r="F21" s="1919"/>
      <c r="G21" s="1919"/>
      <c r="H21" s="1919"/>
      <c r="I21" s="1919"/>
      <c r="J21" s="1919"/>
      <c r="K21" s="1920"/>
      <c r="L21" s="1921"/>
      <c r="M21" s="1921"/>
      <c r="N21" s="1921"/>
      <c r="O21" s="1921"/>
      <c r="P21" s="1921"/>
      <c r="Q21" s="1921"/>
      <c r="R21" s="1921"/>
      <c r="S21" s="1921"/>
      <c r="T21" s="1921"/>
      <c r="U21" s="1921"/>
      <c r="V21" s="1921"/>
      <c r="W21" s="1921"/>
      <c r="X21" s="1921"/>
      <c r="Y21" s="75"/>
      <c r="Z21" s="76"/>
      <c r="AA21" s="76"/>
      <c r="AB21" s="76"/>
      <c r="AC21" s="76"/>
      <c r="AD21" s="76"/>
      <c r="AE21" s="76"/>
      <c r="AF21" s="76"/>
      <c r="AG21" s="76"/>
      <c r="AH21" s="76"/>
      <c r="AI21" s="76"/>
      <c r="AJ21" s="76"/>
      <c r="AK21" s="76"/>
      <c r="AL21" s="76"/>
      <c r="AM21" s="76"/>
      <c r="AN21" s="76"/>
      <c r="AO21" s="77"/>
      <c r="AP21" s="77"/>
      <c r="AQ21" s="77"/>
      <c r="AR21" s="77"/>
      <c r="AS21" s="77"/>
      <c r="AT21" s="77"/>
      <c r="AU21" s="77"/>
      <c r="AV21" s="77"/>
      <c r="AW21" s="77"/>
      <c r="AX21" s="77"/>
      <c r="AY21" s="77"/>
      <c r="AZ21" s="77"/>
      <c r="BA21" s="78"/>
      <c r="BB21" s="78"/>
      <c r="BC21" s="78"/>
      <c r="BD21" s="78"/>
      <c r="BE21" s="78"/>
    </row>
    <row r="22" spans="2:57" s="7" customFormat="1" ht="45" customHeight="1">
      <c r="B22" s="1918" t="s">
        <v>497</v>
      </c>
      <c r="C22" s="1919"/>
      <c r="D22" s="1919"/>
      <c r="E22" s="1919"/>
      <c r="F22" s="1919"/>
      <c r="G22" s="1919"/>
      <c r="H22" s="1919"/>
      <c r="I22" s="1919"/>
      <c r="J22" s="1919"/>
      <c r="K22" s="1920"/>
      <c r="L22" s="1921"/>
      <c r="M22" s="1921"/>
      <c r="N22" s="1921"/>
      <c r="O22" s="1921"/>
      <c r="P22" s="1921"/>
      <c r="Q22" s="1921"/>
      <c r="R22" s="1921"/>
      <c r="S22" s="1921"/>
      <c r="T22" s="1921"/>
      <c r="U22" s="1921"/>
      <c r="V22" s="1921"/>
      <c r="W22" s="1921"/>
      <c r="X22" s="1921"/>
      <c r="Y22" s="75"/>
      <c r="Z22" s="76"/>
      <c r="AA22" s="76"/>
      <c r="AB22" s="76"/>
      <c r="AC22" s="76"/>
      <c r="AD22" s="76"/>
      <c r="AE22" s="76"/>
      <c r="AF22" s="76"/>
      <c r="AG22" s="76"/>
      <c r="AH22" s="76"/>
      <c r="AI22" s="76"/>
      <c r="AJ22" s="76"/>
      <c r="AK22" s="76"/>
      <c r="AL22" s="76"/>
      <c r="AM22" s="76"/>
      <c r="AN22" s="76"/>
      <c r="AO22" s="77"/>
      <c r="AP22" s="77"/>
      <c r="AQ22" s="77"/>
      <c r="AR22" s="77"/>
      <c r="AS22" s="77"/>
      <c r="AT22" s="77"/>
      <c r="AU22" s="77"/>
      <c r="AV22" s="77"/>
      <c r="AW22" s="77"/>
      <c r="AX22" s="77"/>
      <c r="AY22" s="77"/>
      <c r="AZ22" s="77"/>
      <c r="BA22" s="78"/>
      <c r="BB22" s="78"/>
      <c r="BC22" s="78"/>
      <c r="BD22" s="78"/>
      <c r="BE22" s="78"/>
    </row>
    <row r="23" spans="2:57" s="7" customFormat="1" ht="45" customHeight="1">
      <c r="B23" s="1918" t="s">
        <v>498</v>
      </c>
      <c r="C23" s="1919"/>
      <c r="D23" s="1919"/>
      <c r="E23" s="1919"/>
      <c r="F23" s="1919"/>
      <c r="G23" s="1919"/>
      <c r="H23" s="1919"/>
      <c r="I23" s="1919"/>
      <c r="J23" s="1919"/>
      <c r="K23" s="1920"/>
      <c r="L23" s="1921"/>
      <c r="M23" s="1921"/>
      <c r="N23" s="1921"/>
      <c r="O23" s="1921"/>
      <c r="P23" s="1921"/>
      <c r="Q23" s="1921"/>
      <c r="R23" s="1921"/>
      <c r="S23" s="1921"/>
      <c r="T23" s="1921"/>
      <c r="U23" s="1921"/>
      <c r="V23" s="1921"/>
      <c r="W23" s="1921"/>
      <c r="X23" s="1921"/>
      <c r="Y23" s="75"/>
      <c r="Z23" s="76"/>
      <c r="AA23" s="76"/>
      <c r="AB23" s="76"/>
      <c r="AC23" s="76"/>
      <c r="AD23" s="76"/>
      <c r="AE23" s="76"/>
      <c r="AF23" s="76"/>
      <c r="AG23" s="76"/>
      <c r="AH23" s="76"/>
      <c r="AI23" s="76"/>
      <c r="AJ23" s="76"/>
      <c r="AK23" s="76"/>
      <c r="AL23" s="76"/>
      <c r="AM23" s="76"/>
      <c r="AN23" s="76"/>
      <c r="AO23" s="77"/>
      <c r="AP23" s="77"/>
      <c r="AQ23" s="77"/>
      <c r="AR23" s="77"/>
      <c r="AS23" s="77"/>
      <c r="AT23" s="77"/>
      <c r="AU23" s="77"/>
      <c r="AV23" s="77"/>
      <c r="AW23" s="77"/>
      <c r="AX23" s="77"/>
      <c r="AY23" s="77"/>
      <c r="AZ23" s="77"/>
      <c r="BA23" s="78"/>
      <c r="BB23" s="78"/>
      <c r="BC23" s="78"/>
      <c r="BD23" s="78"/>
      <c r="BE23" s="78"/>
    </row>
    <row r="24" spans="2:57" ht="16.5" customHeight="1" thickBot="1">
      <c r="B24" s="1910"/>
      <c r="C24" s="1911"/>
      <c r="D24" s="1911"/>
      <c r="E24" s="1911"/>
      <c r="F24" s="1911"/>
      <c r="G24" s="1911"/>
      <c r="H24" s="1911"/>
      <c r="I24" s="1911"/>
      <c r="J24" s="1911"/>
      <c r="K24" s="1911"/>
      <c r="L24" s="1911"/>
      <c r="M24" s="1911"/>
      <c r="N24" s="1911"/>
      <c r="O24" s="1911"/>
      <c r="P24" s="1911"/>
      <c r="Q24" s="1911"/>
      <c r="R24" s="1911"/>
      <c r="S24" s="1911"/>
      <c r="T24" s="1911"/>
      <c r="U24" s="1911"/>
      <c r="V24" s="1911"/>
      <c r="W24" s="1911"/>
      <c r="X24" s="1911"/>
      <c r="Y24" s="1912"/>
    </row>
    <row r="25" spans="2:57" s="313" customFormat="1" ht="36" customHeight="1" thickBot="1">
      <c r="B25" s="1906" t="s">
        <v>499</v>
      </c>
      <c r="C25" s="1907"/>
      <c r="D25" s="1907"/>
      <c r="E25" s="1907"/>
      <c r="F25" s="1907"/>
      <c r="G25" s="1907"/>
      <c r="H25" s="1907"/>
      <c r="I25" s="1907"/>
      <c r="J25" s="1907"/>
      <c r="K25" s="1907"/>
      <c r="L25" s="1907"/>
      <c r="M25" s="1907"/>
      <c r="N25" s="1907"/>
      <c r="O25" s="1907"/>
      <c r="P25" s="1907"/>
      <c r="Q25" s="1907"/>
      <c r="R25" s="1907"/>
      <c r="S25" s="1907"/>
      <c r="T25" s="1907"/>
      <c r="U25" s="1907"/>
      <c r="V25" s="1907"/>
      <c r="W25" s="1907"/>
      <c r="X25" s="1908"/>
      <c r="Y25" s="1909"/>
      <c r="Z25" s="310"/>
      <c r="AA25" s="310"/>
      <c r="AB25" s="310"/>
      <c r="AC25" s="310"/>
      <c r="AD25" s="310"/>
      <c r="AE25" s="310"/>
      <c r="AF25" s="310"/>
      <c r="AG25" s="310"/>
      <c r="AH25" s="310"/>
      <c r="AI25" s="310"/>
      <c r="AJ25" s="310"/>
      <c r="AK25" s="310"/>
      <c r="AL25" s="310"/>
      <c r="AM25" s="310"/>
      <c r="AN25" s="310"/>
      <c r="AO25" s="311"/>
      <c r="AP25" s="311"/>
      <c r="AQ25" s="311"/>
      <c r="AR25" s="311"/>
      <c r="AS25" s="311"/>
      <c r="AT25" s="311"/>
      <c r="AU25" s="311"/>
      <c r="AV25" s="311"/>
      <c r="AW25" s="311"/>
      <c r="AX25" s="311"/>
      <c r="AY25" s="311"/>
      <c r="AZ25" s="311"/>
      <c r="BA25" s="312"/>
      <c r="BB25" s="312"/>
      <c r="BC25" s="312"/>
      <c r="BD25" s="312"/>
      <c r="BE25" s="312"/>
    </row>
    <row r="26" spans="2:57" ht="49.95" customHeight="1">
      <c r="B26" s="1913" t="s">
        <v>500</v>
      </c>
      <c r="C26" s="1914"/>
      <c r="D26" s="1914"/>
      <c r="E26" s="1914"/>
      <c r="F26" s="1914"/>
      <c r="G26" s="1914"/>
      <c r="H26" s="1914"/>
      <c r="I26" s="1914"/>
      <c r="J26" s="1914"/>
      <c r="K26" s="1914"/>
      <c r="L26" s="1915"/>
      <c r="M26" s="1915"/>
      <c r="N26" s="1915"/>
      <c r="O26" s="1915"/>
      <c r="P26" s="1915"/>
      <c r="Q26" s="1915"/>
      <c r="R26" s="1915"/>
      <c r="S26" s="1915"/>
      <c r="T26" s="1915"/>
      <c r="U26" s="1915"/>
      <c r="V26" s="1915"/>
      <c r="W26" s="1915"/>
      <c r="X26" s="1916"/>
      <c r="Y26" s="1917"/>
    </row>
    <row r="27" spans="2:57" ht="45" customHeight="1">
      <c r="B27" s="1918" t="s">
        <v>501</v>
      </c>
      <c r="C27" s="1919"/>
      <c r="D27" s="1919"/>
      <c r="E27" s="1919"/>
      <c r="F27" s="1919"/>
      <c r="G27" s="1919"/>
      <c r="H27" s="1919"/>
      <c r="I27" s="1919"/>
      <c r="J27" s="1919"/>
      <c r="K27" s="1920"/>
      <c r="L27" s="1921"/>
      <c r="M27" s="1921"/>
      <c r="N27" s="1921"/>
      <c r="O27" s="1921"/>
      <c r="P27" s="1921"/>
      <c r="Q27" s="1921"/>
      <c r="R27" s="1921"/>
      <c r="S27" s="1921"/>
      <c r="T27" s="1921"/>
      <c r="U27" s="1921"/>
      <c r="V27" s="1921"/>
      <c r="W27" s="1921"/>
      <c r="X27" s="1921"/>
      <c r="Y27" s="75"/>
    </row>
    <row r="28" spans="2:57" ht="45" customHeight="1">
      <c r="B28" s="1918" t="s">
        <v>502</v>
      </c>
      <c r="C28" s="1919"/>
      <c r="D28" s="1919"/>
      <c r="E28" s="1919"/>
      <c r="F28" s="1919"/>
      <c r="G28" s="1919"/>
      <c r="H28" s="1919"/>
      <c r="I28" s="1919"/>
      <c r="J28" s="1919"/>
      <c r="K28" s="1920"/>
      <c r="L28" s="1921"/>
      <c r="M28" s="1921"/>
      <c r="N28" s="1921"/>
      <c r="O28" s="1921"/>
      <c r="P28" s="1921"/>
      <c r="Q28" s="1921"/>
      <c r="R28" s="1921"/>
      <c r="S28" s="1921"/>
      <c r="T28" s="1921"/>
      <c r="U28" s="1921"/>
      <c r="V28" s="1921"/>
      <c r="W28" s="1921"/>
      <c r="X28" s="1921"/>
      <c r="Y28" s="75"/>
    </row>
    <row r="29" spans="2:57" ht="45" customHeight="1">
      <c r="B29" s="1918" t="s">
        <v>503</v>
      </c>
      <c r="C29" s="1919"/>
      <c r="D29" s="1919"/>
      <c r="E29" s="1919"/>
      <c r="F29" s="1919"/>
      <c r="G29" s="1919"/>
      <c r="H29" s="1919"/>
      <c r="I29" s="1919"/>
      <c r="J29" s="1919"/>
      <c r="K29" s="1920"/>
      <c r="L29" s="1921"/>
      <c r="M29" s="1921"/>
      <c r="N29" s="1921"/>
      <c r="O29" s="1921"/>
      <c r="P29" s="1921"/>
      <c r="Q29" s="1921"/>
      <c r="R29" s="1921"/>
      <c r="S29" s="1921"/>
      <c r="T29" s="1921"/>
      <c r="U29" s="1921"/>
      <c r="V29" s="1921"/>
      <c r="W29" s="1921"/>
      <c r="X29" s="1921"/>
      <c r="Y29" s="75"/>
    </row>
    <row r="30" spans="2:57" ht="45" customHeight="1">
      <c r="B30" s="1918" t="s">
        <v>504</v>
      </c>
      <c r="C30" s="1919"/>
      <c r="D30" s="1919"/>
      <c r="E30" s="1919"/>
      <c r="F30" s="1919"/>
      <c r="G30" s="1919"/>
      <c r="H30" s="1919"/>
      <c r="I30" s="1919"/>
      <c r="J30" s="1919"/>
      <c r="K30" s="1920"/>
      <c r="L30" s="1921"/>
      <c r="M30" s="1921"/>
      <c r="N30" s="1921"/>
      <c r="O30" s="1921"/>
      <c r="P30" s="1921"/>
      <c r="Q30" s="1921"/>
      <c r="R30" s="1921"/>
      <c r="S30" s="1921"/>
      <c r="T30" s="1921"/>
      <c r="U30" s="1921"/>
      <c r="V30" s="1921"/>
      <c r="W30" s="1921"/>
      <c r="X30" s="1921"/>
      <c r="Y30" s="75"/>
    </row>
    <row r="31" spans="2:57" s="59" customFormat="1" ht="13.2" customHeight="1" thickBot="1">
      <c r="B31" s="66"/>
      <c r="C31" s="256"/>
      <c r="D31" s="256"/>
      <c r="E31" s="256"/>
      <c r="F31" s="256"/>
      <c r="G31" s="256"/>
      <c r="H31" s="256"/>
      <c r="I31" s="256"/>
      <c r="J31" s="256"/>
      <c r="K31" s="256"/>
      <c r="L31" s="1968"/>
      <c r="M31" s="1968"/>
      <c r="N31" s="1968"/>
      <c r="O31" s="1968"/>
      <c r="P31" s="1968"/>
      <c r="Q31" s="1968"/>
      <c r="R31" s="1968"/>
      <c r="S31" s="1968"/>
      <c r="T31" s="1968"/>
      <c r="U31" s="1968"/>
      <c r="V31" s="1968"/>
      <c r="W31" s="1968"/>
      <c r="X31" s="1968"/>
      <c r="Y31" s="67"/>
      <c r="Z31" s="31"/>
      <c r="AA31" s="31"/>
      <c r="AB31" s="31"/>
      <c r="AC31" s="31"/>
      <c r="AD31" s="31"/>
      <c r="AE31" s="31"/>
      <c r="AF31" s="31"/>
      <c r="AG31" s="31"/>
      <c r="AH31" s="31"/>
      <c r="AI31" s="31"/>
      <c r="AJ31" s="31"/>
      <c r="AK31" s="31"/>
      <c r="AL31" s="31"/>
      <c r="AM31" s="31"/>
      <c r="AN31" s="31"/>
      <c r="AO31" s="33"/>
      <c r="AP31" s="33"/>
      <c r="AQ31" s="33"/>
      <c r="AR31" s="33"/>
      <c r="AS31" s="33"/>
      <c r="AT31" s="33"/>
      <c r="AU31" s="33"/>
      <c r="AV31" s="33"/>
      <c r="AW31" s="33"/>
      <c r="AX31" s="33"/>
      <c r="AY31" s="33"/>
      <c r="AZ31" s="33"/>
      <c r="BA31" s="33"/>
      <c r="BB31" s="33"/>
      <c r="BC31" s="33"/>
      <c r="BD31" s="33"/>
      <c r="BE31" s="33"/>
    </row>
    <row r="32" spans="2:57" s="309" customFormat="1" ht="36" customHeight="1" thickBot="1">
      <c r="B32" s="1906" t="s">
        <v>505</v>
      </c>
      <c r="C32" s="1907"/>
      <c r="D32" s="1907"/>
      <c r="E32" s="1907"/>
      <c r="F32" s="1907"/>
      <c r="G32" s="1907"/>
      <c r="H32" s="1907"/>
      <c r="I32" s="1907"/>
      <c r="J32" s="1907"/>
      <c r="K32" s="1907"/>
      <c r="L32" s="1907"/>
      <c r="M32" s="1907"/>
      <c r="N32" s="1907"/>
      <c r="O32" s="1907"/>
      <c r="P32" s="1907"/>
      <c r="Q32" s="1907"/>
      <c r="R32" s="1907"/>
      <c r="S32" s="1907"/>
      <c r="T32" s="1907"/>
      <c r="U32" s="1907"/>
      <c r="V32" s="1907"/>
      <c r="W32" s="1907"/>
      <c r="X32" s="1908"/>
      <c r="Y32" s="1909"/>
      <c r="Z32" s="306"/>
      <c r="AA32" s="306"/>
      <c r="AB32" s="306"/>
      <c r="AC32" s="306"/>
      <c r="AD32" s="306"/>
      <c r="AE32" s="306"/>
      <c r="AF32" s="306"/>
      <c r="AG32" s="306"/>
      <c r="AH32" s="306"/>
      <c r="AI32" s="306"/>
      <c r="AJ32" s="306"/>
      <c r="AK32" s="306"/>
      <c r="AL32" s="306"/>
      <c r="AM32" s="306"/>
      <c r="AN32" s="306"/>
      <c r="AO32" s="307"/>
      <c r="AP32" s="307"/>
      <c r="AQ32" s="307"/>
      <c r="AR32" s="307"/>
      <c r="AS32" s="307"/>
      <c r="AT32" s="307"/>
      <c r="AU32" s="307"/>
      <c r="AV32" s="307"/>
      <c r="AW32" s="307"/>
      <c r="AX32" s="307"/>
      <c r="AY32" s="307"/>
      <c r="AZ32" s="307"/>
      <c r="BA32" s="308"/>
      <c r="BB32" s="308"/>
      <c r="BC32" s="308"/>
      <c r="BD32" s="308"/>
      <c r="BE32" s="308"/>
    </row>
    <row r="33" spans="2:57" ht="64.95" customHeight="1">
      <c r="B33" s="315"/>
      <c r="C33" s="1880" t="s">
        <v>506</v>
      </c>
      <c r="D33" s="1881"/>
      <c r="E33" s="1881"/>
      <c r="F33" s="1881"/>
      <c r="G33" s="1881"/>
      <c r="H33" s="1881"/>
      <c r="I33" s="1881"/>
      <c r="J33" s="1881"/>
      <c r="K33" s="1881"/>
      <c r="L33" s="1881"/>
      <c r="M33" s="1881"/>
      <c r="N33" s="1882"/>
      <c r="O33" s="1889" t="s">
        <v>507</v>
      </c>
      <c r="P33" s="1102"/>
      <c r="Q33" s="1102"/>
      <c r="R33" s="1102"/>
      <c r="S33" s="1102"/>
      <c r="T33" s="1102"/>
      <c r="U33" s="1102"/>
      <c r="V33" s="1102"/>
      <c r="W33" s="1102"/>
      <c r="X33" s="1102"/>
      <c r="Y33" s="1890"/>
    </row>
    <row r="34" spans="2:57" ht="64.95" customHeight="1">
      <c r="B34" s="711"/>
      <c r="C34" s="1883" t="s">
        <v>508</v>
      </c>
      <c r="D34" s="1884"/>
      <c r="E34" s="1884"/>
      <c r="F34" s="1884"/>
      <c r="G34" s="1884"/>
      <c r="H34" s="1884"/>
      <c r="I34" s="1884"/>
      <c r="J34" s="1884"/>
      <c r="K34" s="1884"/>
      <c r="L34" s="1884"/>
      <c r="M34" s="1884"/>
      <c r="N34" s="1885"/>
      <c r="O34" s="1883" t="s">
        <v>509</v>
      </c>
      <c r="P34" s="1884"/>
      <c r="Q34" s="1884"/>
      <c r="R34" s="1884"/>
      <c r="S34" s="1884"/>
      <c r="T34" s="1884"/>
      <c r="U34" s="1884"/>
      <c r="V34" s="1884"/>
      <c r="W34" s="1884"/>
      <c r="X34" s="1884"/>
      <c r="Y34" s="1885"/>
    </row>
    <row r="35" spans="2:57" ht="94.95" customHeight="1" thickBot="1">
      <c r="B35" s="329"/>
      <c r="C35" s="1886" t="s">
        <v>510</v>
      </c>
      <c r="D35" s="1887"/>
      <c r="E35" s="1887"/>
      <c r="F35" s="1887"/>
      <c r="G35" s="1887"/>
      <c r="H35" s="1887"/>
      <c r="I35" s="1887"/>
      <c r="J35" s="1887"/>
      <c r="K35" s="1887"/>
      <c r="L35" s="1887"/>
      <c r="M35" s="1887"/>
      <c r="N35" s="1888"/>
      <c r="O35" s="1886" t="s">
        <v>511</v>
      </c>
      <c r="P35" s="1887"/>
      <c r="Q35" s="1887"/>
      <c r="R35" s="1887"/>
      <c r="S35" s="1887"/>
      <c r="T35" s="1887"/>
      <c r="U35" s="1887"/>
      <c r="V35" s="1887"/>
      <c r="W35" s="1887"/>
      <c r="X35" s="1887"/>
      <c r="Y35" s="1888"/>
    </row>
    <row r="36" spans="2:57" s="7" customFormat="1" ht="36" customHeight="1" thickBot="1">
      <c r="B36" s="1897" t="s">
        <v>512</v>
      </c>
      <c r="C36" s="1898"/>
      <c r="D36" s="1898"/>
      <c r="E36" s="1898"/>
      <c r="F36" s="1898"/>
      <c r="G36" s="1898"/>
      <c r="H36" s="1898"/>
      <c r="I36" s="1898"/>
      <c r="J36" s="1898"/>
      <c r="K36" s="1898"/>
      <c r="L36" s="1898"/>
      <c r="M36" s="1898"/>
      <c r="N36" s="1898"/>
      <c r="O36" s="1898"/>
      <c r="P36" s="1898"/>
      <c r="Q36" s="1898"/>
      <c r="R36" s="1898"/>
      <c r="S36" s="1898"/>
      <c r="T36" s="1898"/>
      <c r="U36" s="1898"/>
      <c r="V36" s="1898"/>
      <c r="W36" s="1898"/>
      <c r="X36" s="1899"/>
      <c r="Y36" s="1900"/>
      <c r="Z36" s="76"/>
      <c r="AA36" s="76"/>
      <c r="AB36" s="76"/>
      <c r="AC36" s="76"/>
      <c r="AD36" s="76"/>
      <c r="AE36" s="76"/>
      <c r="AF36" s="76"/>
      <c r="AG36" s="76"/>
      <c r="AH36" s="76"/>
      <c r="AI36" s="76"/>
      <c r="AJ36" s="76"/>
      <c r="AK36" s="76"/>
      <c r="AL36" s="76"/>
      <c r="AM36" s="76"/>
      <c r="AN36" s="76"/>
      <c r="AO36" s="77"/>
      <c r="AP36" s="77"/>
      <c r="AQ36" s="77"/>
      <c r="AR36" s="77"/>
      <c r="AS36" s="77"/>
      <c r="AT36" s="77"/>
      <c r="AU36" s="77"/>
      <c r="AV36" s="77"/>
      <c r="AW36" s="77"/>
      <c r="AX36" s="77"/>
      <c r="AY36" s="77"/>
      <c r="AZ36" s="77"/>
      <c r="BA36" s="78"/>
      <c r="BB36" s="78"/>
      <c r="BC36" s="78"/>
      <c r="BD36" s="78"/>
      <c r="BE36" s="78"/>
    </row>
    <row r="37" spans="2:57" ht="40.200000000000003" customHeight="1">
      <c r="B37" s="1904" t="s">
        <v>513</v>
      </c>
      <c r="C37" s="1905"/>
      <c r="D37" s="1905"/>
      <c r="E37" s="1905"/>
      <c r="F37" s="1905"/>
      <c r="G37" s="1905"/>
      <c r="H37" s="1905"/>
      <c r="I37" s="1905"/>
      <c r="J37" s="1905"/>
      <c r="K37" s="1905"/>
      <c r="L37" s="1905"/>
      <c r="M37" s="1905"/>
      <c r="N37" s="345" t="s">
        <v>514</v>
      </c>
      <c r="O37" s="1901"/>
      <c r="P37" s="1902"/>
      <c r="Q37" s="1902"/>
      <c r="R37" s="1902"/>
      <c r="S37" s="1902"/>
      <c r="T37" s="1902"/>
      <c r="U37" s="1902"/>
      <c r="V37" s="1902"/>
      <c r="W37" s="1902"/>
      <c r="X37" s="1902"/>
      <c r="Y37" s="1903"/>
    </row>
    <row r="38" spans="2:57" ht="45" customHeight="1">
      <c r="B38" s="1564" t="s">
        <v>515</v>
      </c>
      <c r="C38" s="1565"/>
      <c r="D38" s="1565"/>
      <c r="E38" s="1565"/>
      <c r="F38" s="1565"/>
      <c r="G38" s="1565"/>
      <c r="H38" s="1565"/>
      <c r="I38" s="1565"/>
      <c r="J38" s="1565"/>
      <c r="K38" s="1565"/>
      <c r="L38" s="1565"/>
      <c r="M38" s="1566"/>
      <c r="N38" s="1871"/>
      <c r="O38" s="1872"/>
      <c r="P38" s="1872"/>
      <c r="Q38" s="1872"/>
      <c r="R38" s="1872"/>
      <c r="S38" s="1872"/>
      <c r="T38" s="1872"/>
      <c r="U38" s="1872"/>
      <c r="V38" s="1872"/>
      <c r="W38" s="1872"/>
      <c r="X38" s="1872"/>
      <c r="Y38" s="1873"/>
    </row>
    <row r="39" spans="2:57" ht="10.199999999999999" customHeight="1" thickBot="1">
      <c r="B39" s="1877"/>
      <c r="C39" s="1878"/>
      <c r="D39" s="1878"/>
      <c r="E39" s="1878"/>
      <c r="F39" s="1878"/>
      <c r="G39" s="1878"/>
      <c r="H39" s="1878"/>
      <c r="I39" s="1878"/>
      <c r="J39" s="1878"/>
      <c r="K39" s="1878"/>
      <c r="L39" s="1878"/>
      <c r="M39" s="1879"/>
      <c r="N39" s="1874"/>
      <c r="O39" s="1875"/>
      <c r="P39" s="1875"/>
      <c r="Q39" s="1875"/>
      <c r="R39" s="1875"/>
      <c r="S39" s="1875"/>
      <c r="T39" s="1875"/>
      <c r="U39" s="1875"/>
      <c r="V39" s="1875"/>
      <c r="W39" s="1875"/>
      <c r="X39" s="1875"/>
      <c r="Y39" s="1876"/>
    </row>
    <row r="40" spans="2:57" ht="85.2" customHeight="1" thickBot="1">
      <c r="B40" s="1949" t="s">
        <v>516</v>
      </c>
      <c r="C40" s="1950"/>
      <c r="D40" s="1950"/>
      <c r="E40" s="1950"/>
      <c r="F40" s="1950"/>
      <c r="G40" s="1950"/>
      <c r="H40" s="1950"/>
      <c r="I40" s="1950"/>
      <c r="J40" s="1950"/>
      <c r="K40" s="1950"/>
      <c r="L40" s="1950"/>
      <c r="M40" s="1950"/>
      <c r="N40" s="1950"/>
      <c r="O40" s="1950"/>
      <c r="P40" s="1950"/>
      <c r="Q40" s="1950"/>
      <c r="R40" s="1950"/>
      <c r="S40" s="1950"/>
      <c r="T40" s="1950"/>
      <c r="U40" s="1950"/>
      <c r="V40" s="1950"/>
      <c r="W40" s="1950"/>
      <c r="X40" s="1950"/>
      <c r="Y40" s="1951"/>
    </row>
    <row r="41" spans="2:57" s="305" customFormat="1" ht="36" customHeight="1" thickBot="1">
      <c r="B41" s="1952" t="s">
        <v>517</v>
      </c>
      <c r="C41" s="1953"/>
      <c r="D41" s="1953"/>
      <c r="E41" s="1953"/>
      <c r="F41" s="1953"/>
      <c r="G41" s="1953"/>
      <c r="H41" s="1953"/>
      <c r="I41" s="1953"/>
      <c r="J41" s="1953"/>
      <c r="K41" s="1953"/>
      <c r="L41" s="1953"/>
      <c r="M41" s="1953"/>
      <c r="N41" s="1953"/>
      <c r="O41" s="1953"/>
      <c r="P41" s="1953"/>
      <c r="Q41" s="1953"/>
      <c r="R41" s="1953"/>
      <c r="S41" s="1953"/>
      <c r="T41" s="1953"/>
      <c r="U41" s="1953"/>
      <c r="V41" s="1953"/>
      <c r="W41" s="1953"/>
      <c r="X41" s="1953"/>
      <c r="Y41" s="1954"/>
      <c r="Z41" s="302"/>
      <c r="AA41" s="302"/>
      <c r="AB41" s="302"/>
      <c r="AC41" s="302"/>
      <c r="AD41" s="302"/>
      <c r="AE41" s="302"/>
      <c r="AF41" s="302"/>
      <c r="AG41" s="302"/>
      <c r="AH41" s="302"/>
      <c r="AI41" s="302"/>
      <c r="AJ41" s="302"/>
      <c r="AK41" s="302"/>
      <c r="AL41" s="302"/>
      <c r="AM41" s="302"/>
      <c r="AN41" s="302"/>
      <c r="AO41" s="303"/>
      <c r="AP41" s="303"/>
      <c r="AQ41" s="303"/>
      <c r="AR41" s="303"/>
      <c r="AS41" s="303"/>
      <c r="AT41" s="303"/>
      <c r="AU41" s="303"/>
      <c r="AV41" s="303"/>
      <c r="AW41" s="303"/>
      <c r="AX41" s="303"/>
      <c r="AY41" s="303"/>
      <c r="AZ41" s="303"/>
      <c r="BA41" s="304"/>
      <c r="BB41" s="304"/>
      <c r="BC41" s="304"/>
      <c r="BD41" s="304"/>
      <c r="BE41" s="304"/>
    </row>
    <row r="42" spans="2:57" s="59" customFormat="1" ht="10.199999999999999" customHeight="1">
      <c r="B42" s="261"/>
      <c r="C42" s="262"/>
      <c r="D42" s="262"/>
      <c r="E42" s="262"/>
      <c r="F42" s="262"/>
      <c r="G42" s="262"/>
      <c r="H42" s="262"/>
      <c r="I42" s="262"/>
      <c r="J42" s="262"/>
      <c r="K42" s="262"/>
      <c r="L42" s="262"/>
      <c r="M42" s="262"/>
      <c r="N42" s="262"/>
      <c r="O42" s="262"/>
      <c r="P42" s="262"/>
      <c r="Q42" s="262"/>
      <c r="R42" s="262"/>
      <c r="S42" s="262"/>
      <c r="T42" s="262"/>
      <c r="U42" s="262"/>
      <c r="V42" s="262"/>
      <c r="W42" s="262"/>
      <c r="X42" s="262"/>
      <c r="Y42" s="263"/>
      <c r="Z42" s="31"/>
      <c r="AA42" s="31"/>
      <c r="AB42" s="31"/>
      <c r="AC42" s="31"/>
      <c r="AD42" s="31"/>
      <c r="AE42" s="31"/>
      <c r="AF42" s="31"/>
      <c r="AG42" s="31"/>
      <c r="AH42" s="31"/>
      <c r="AI42" s="31"/>
      <c r="AJ42" s="31"/>
      <c r="AK42" s="31"/>
      <c r="AL42" s="31"/>
      <c r="AM42" s="31"/>
      <c r="AN42" s="31"/>
      <c r="AO42" s="33"/>
      <c r="AP42" s="33"/>
      <c r="AQ42" s="33"/>
      <c r="AR42" s="33"/>
      <c r="AS42" s="33"/>
      <c r="AT42" s="33"/>
      <c r="AU42" s="33"/>
      <c r="AV42" s="33"/>
      <c r="AW42" s="33"/>
      <c r="AX42" s="33"/>
      <c r="AY42" s="33"/>
      <c r="AZ42" s="33"/>
      <c r="BA42" s="33"/>
      <c r="BB42" s="33"/>
      <c r="BC42" s="33"/>
      <c r="BD42" s="33"/>
      <c r="BE42" s="33"/>
    </row>
    <row r="43" spans="2:57" ht="70.2" customHeight="1">
      <c r="B43" s="1955" t="s">
        <v>518</v>
      </c>
      <c r="C43" s="1956"/>
      <c r="D43" s="1956"/>
      <c r="E43" s="1956"/>
      <c r="F43" s="1957"/>
      <c r="G43" s="1957"/>
      <c r="H43" s="1957"/>
      <c r="I43" s="1957"/>
      <c r="J43" s="1958" t="s">
        <v>519</v>
      </c>
      <c r="K43" s="1956"/>
      <c r="L43" s="1959"/>
      <c r="M43" s="1960"/>
      <c r="N43" s="1960"/>
      <c r="O43" s="1960"/>
      <c r="P43" s="584"/>
      <c r="Q43" s="1956" t="s">
        <v>520</v>
      </c>
      <c r="R43" s="1956"/>
      <c r="S43" s="1956"/>
      <c r="T43" s="1956"/>
      <c r="U43" s="1956"/>
      <c r="V43" s="1956"/>
      <c r="W43" s="1956"/>
      <c r="X43" s="1961"/>
      <c r="Y43" s="1962"/>
    </row>
    <row r="44" spans="2:57" ht="45" customHeight="1" thickBot="1">
      <c r="B44" s="1963" t="s">
        <v>521</v>
      </c>
      <c r="C44" s="1964"/>
      <c r="D44" s="1964"/>
      <c r="E44" s="1964"/>
      <c r="F44" s="1664"/>
      <c r="G44" s="1664"/>
      <c r="H44" s="1664"/>
      <c r="I44" s="1664"/>
      <c r="J44" s="1965" t="s">
        <v>522</v>
      </c>
      <c r="K44" s="1964"/>
      <c r="L44" s="1966"/>
      <c r="M44" s="1967"/>
      <c r="N44" s="1967"/>
      <c r="O44" s="1967"/>
      <c r="P44" s="712"/>
      <c r="Q44" s="1964" t="s">
        <v>523</v>
      </c>
      <c r="R44" s="1964"/>
      <c r="S44" s="1964"/>
      <c r="T44" s="1964"/>
      <c r="U44" s="1964"/>
      <c r="V44" s="1964"/>
      <c r="W44" s="1964"/>
      <c r="X44" s="1947"/>
      <c r="Y44" s="1948"/>
    </row>
    <row r="45" spans="2:57" ht="13.5" customHeight="1" thickBot="1">
      <c r="B45" s="951"/>
      <c r="C45" s="1942"/>
      <c r="D45" s="1942"/>
      <c r="E45" s="1942"/>
      <c r="F45" s="1942"/>
      <c r="G45" s="1942"/>
      <c r="H45" s="1942"/>
      <c r="I45" s="1942"/>
      <c r="J45" s="1942"/>
      <c r="K45" s="1942"/>
      <c r="L45" s="1942"/>
      <c r="M45" s="1942"/>
      <c r="N45" s="1942"/>
      <c r="O45" s="1942"/>
      <c r="P45" s="1942"/>
      <c r="Q45" s="1942"/>
      <c r="R45" s="1942"/>
      <c r="S45" s="1942"/>
      <c r="T45" s="1942"/>
      <c r="U45" s="1942"/>
      <c r="V45" s="1942"/>
      <c r="W45" s="1942"/>
      <c r="X45" s="1942"/>
      <c r="Y45" s="1943"/>
    </row>
    <row r="46" spans="2:57" ht="36" customHeight="1" thickBot="1">
      <c r="B46" s="1944" t="s">
        <v>524</v>
      </c>
      <c r="C46" s="1945"/>
      <c r="D46" s="1945"/>
      <c r="E46" s="1945"/>
      <c r="F46" s="1945"/>
      <c r="G46" s="1945"/>
      <c r="H46" s="1945"/>
      <c r="I46" s="1945"/>
      <c r="J46" s="1945"/>
      <c r="K46" s="1945"/>
      <c r="L46" s="1945"/>
      <c r="M46" s="1945"/>
      <c r="N46" s="1945"/>
      <c r="O46" s="1945"/>
      <c r="P46" s="1945"/>
      <c r="Q46" s="1945"/>
      <c r="R46" s="1945"/>
      <c r="S46" s="1945"/>
      <c r="T46" s="1945"/>
      <c r="U46" s="1945"/>
      <c r="V46" s="1945"/>
      <c r="W46" s="1945"/>
      <c r="X46" s="1945"/>
      <c r="Y46" s="1946"/>
    </row>
    <row r="47" spans="2:57" s="59" customFormat="1" ht="9.6" customHeight="1">
      <c r="B47" s="264"/>
      <c r="C47" s="265"/>
      <c r="D47" s="265"/>
      <c r="E47" s="265"/>
      <c r="F47" s="265"/>
      <c r="G47" s="265"/>
      <c r="H47" s="265"/>
      <c r="I47" s="265"/>
      <c r="J47" s="265"/>
      <c r="K47" s="265"/>
      <c r="L47" s="265"/>
      <c r="M47" s="265"/>
      <c r="N47" s="265"/>
      <c r="O47" s="265"/>
      <c r="P47" s="265"/>
      <c r="Q47" s="265"/>
      <c r="R47" s="265"/>
      <c r="S47" s="265"/>
      <c r="T47" s="265"/>
      <c r="U47" s="265"/>
      <c r="V47" s="265"/>
      <c r="W47" s="265"/>
      <c r="X47" s="265"/>
      <c r="Y47" s="266"/>
      <c r="Z47" s="31"/>
      <c r="AA47" s="31"/>
      <c r="AB47" s="31"/>
      <c r="AC47" s="31"/>
      <c r="AD47" s="31"/>
      <c r="AE47" s="31"/>
      <c r="AF47" s="31"/>
      <c r="AG47" s="31"/>
      <c r="AH47" s="31"/>
      <c r="AI47" s="31"/>
      <c r="AJ47" s="31"/>
      <c r="AK47" s="31"/>
      <c r="AL47" s="31"/>
      <c r="AM47" s="31"/>
      <c r="AN47" s="31"/>
      <c r="AO47" s="33"/>
      <c r="AP47" s="33"/>
      <c r="AQ47" s="33"/>
      <c r="AR47" s="33"/>
      <c r="AS47" s="33"/>
      <c r="AT47" s="33"/>
      <c r="AU47" s="33"/>
      <c r="AV47" s="33"/>
      <c r="AW47" s="33"/>
      <c r="AX47" s="33"/>
      <c r="AY47" s="33"/>
      <c r="AZ47" s="33"/>
      <c r="BA47" s="33"/>
      <c r="BB47" s="33"/>
      <c r="BC47" s="33"/>
      <c r="BD47" s="33"/>
      <c r="BE47" s="33"/>
    </row>
    <row r="48" spans="2:57" ht="19.95" customHeight="1">
      <c r="B48" s="1926" t="s">
        <v>525</v>
      </c>
      <c r="C48" s="1927"/>
      <c r="D48" s="1927"/>
      <c r="E48" s="1927"/>
      <c r="F48" s="1927"/>
      <c r="G48" s="1927"/>
      <c r="H48" s="1927"/>
      <c r="I48" s="1927"/>
      <c r="J48" s="1941"/>
      <c r="K48" s="1940"/>
      <c r="L48" s="1940"/>
      <c r="M48" s="1940"/>
      <c r="N48" s="1940"/>
      <c r="O48" s="1940"/>
      <c r="P48" s="16"/>
      <c r="Q48" s="1869" t="s">
        <v>526</v>
      </c>
      <c r="R48" s="1869"/>
      <c r="S48" s="1869"/>
      <c r="T48" s="1869"/>
      <c r="U48" s="1869"/>
      <c r="V48" s="1869"/>
      <c r="W48" s="1870"/>
      <c r="X48" s="1866"/>
      <c r="Y48" s="1861"/>
    </row>
    <row r="49" spans="2:57" ht="4.95" customHeight="1">
      <c r="B49" s="1926"/>
      <c r="C49" s="1927"/>
      <c r="D49" s="1927"/>
      <c r="E49" s="1927"/>
      <c r="F49" s="1927"/>
      <c r="G49" s="1927"/>
      <c r="H49" s="1927"/>
      <c r="I49" s="1927"/>
      <c r="J49" s="1941"/>
      <c r="K49" s="1940"/>
      <c r="L49" s="1940"/>
      <c r="M49" s="1940"/>
      <c r="N49" s="1940"/>
      <c r="O49" s="1940"/>
      <c r="P49" s="16"/>
      <c r="Q49" s="1869"/>
      <c r="R49" s="1869"/>
      <c r="S49" s="1869"/>
      <c r="T49" s="1869"/>
      <c r="U49" s="1869"/>
      <c r="V49" s="1869"/>
      <c r="W49" s="1870"/>
      <c r="X49" s="1862"/>
      <c r="Y49" s="1863"/>
    </row>
    <row r="50" spans="2:57" ht="39.6" customHeight="1" thickBot="1">
      <c r="B50" s="1926"/>
      <c r="C50" s="1927"/>
      <c r="D50" s="1927"/>
      <c r="E50" s="1927"/>
      <c r="F50" s="1927"/>
      <c r="G50" s="1927"/>
      <c r="H50" s="1927"/>
      <c r="I50" s="1927"/>
      <c r="J50" s="1941"/>
      <c r="K50" s="1940"/>
      <c r="L50" s="1940"/>
      <c r="M50" s="1940"/>
      <c r="N50" s="1940"/>
      <c r="O50" s="1940"/>
      <c r="P50" s="257"/>
      <c r="Q50" s="1869" t="s">
        <v>527</v>
      </c>
      <c r="R50" s="1869"/>
      <c r="S50" s="1869"/>
      <c r="T50" s="1869"/>
      <c r="U50" s="1869"/>
      <c r="V50" s="1869"/>
      <c r="W50" s="1869"/>
      <c r="X50" s="1866"/>
      <c r="Y50" s="1861"/>
    </row>
    <row r="51" spans="2:57" s="59" customFormat="1" ht="4.95" customHeight="1">
      <c r="B51" s="267"/>
      <c r="C51" s="330"/>
      <c r="D51" s="330"/>
      <c r="E51" s="330"/>
      <c r="F51" s="330"/>
      <c r="G51" s="330"/>
      <c r="H51" s="330"/>
      <c r="I51" s="330"/>
      <c r="J51" s="330"/>
      <c r="K51" s="1"/>
      <c r="L51" s="1"/>
      <c r="M51" s="1"/>
      <c r="N51" s="1"/>
      <c r="O51" s="1"/>
      <c r="Q51" s="1869"/>
      <c r="R51" s="1869"/>
      <c r="S51" s="1869"/>
      <c r="T51" s="1869"/>
      <c r="U51" s="1869"/>
      <c r="V51" s="1869"/>
      <c r="W51" s="1869"/>
      <c r="X51" s="1867"/>
      <c r="Y51" s="1868"/>
      <c r="Z51" s="31"/>
      <c r="AA51" s="31"/>
      <c r="AB51" s="31"/>
      <c r="AC51" s="31"/>
      <c r="AD51" s="31"/>
      <c r="AE51" s="31"/>
      <c r="AF51" s="31"/>
      <c r="AG51" s="31"/>
      <c r="AH51" s="31"/>
      <c r="AI51" s="31"/>
      <c r="AJ51" s="31"/>
      <c r="AK51" s="31"/>
      <c r="AL51" s="31"/>
      <c r="AM51" s="31"/>
      <c r="AN51" s="31"/>
      <c r="AO51" s="33"/>
      <c r="AP51" s="33"/>
      <c r="AQ51" s="33"/>
      <c r="AR51" s="33"/>
      <c r="AS51" s="33"/>
      <c r="AT51" s="33"/>
      <c r="AU51" s="33"/>
      <c r="AV51" s="33"/>
      <c r="AW51" s="33"/>
      <c r="AX51" s="33"/>
      <c r="AY51" s="33"/>
      <c r="AZ51" s="33"/>
      <c r="BA51" s="33"/>
      <c r="BB51" s="33"/>
      <c r="BC51" s="33"/>
      <c r="BD51" s="33"/>
      <c r="BE51" s="33"/>
    </row>
    <row r="52" spans="2:57" ht="34.950000000000003" customHeight="1">
      <c r="B52" s="1922" t="s">
        <v>528</v>
      </c>
      <c r="C52" s="1923"/>
      <c r="D52" s="1923"/>
      <c r="E52" s="1923"/>
      <c r="F52" s="1923"/>
      <c r="G52" s="1923"/>
      <c r="H52" s="1923"/>
      <c r="I52" s="1923"/>
      <c r="J52" s="1924"/>
      <c r="K52" s="1925"/>
      <c r="L52" s="1925"/>
      <c r="M52" s="1925"/>
      <c r="N52" s="1925"/>
      <c r="O52" s="1925"/>
      <c r="P52" s="331"/>
      <c r="Q52" s="1869"/>
      <c r="R52" s="1869"/>
      <c r="S52" s="1869"/>
      <c r="T52" s="1869"/>
      <c r="U52" s="1869"/>
      <c r="V52" s="1869"/>
      <c r="W52" s="1869"/>
      <c r="X52" s="1862"/>
      <c r="Y52" s="1863"/>
    </row>
    <row r="53" spans="2:57" ht="19.95" customHeight="1">
      <c r="B53" s="1922"/>
      <c r="C53" s="1923"/>
      <c r="D53" s="1923"/>
      <c r="E53" s="1923"/>
      <c r="F53" s="1923"/>
      <c r="G53" s="1923"/>
      <c r="H53" s="1923"/>
      <c r="I53" s="1923"/>
      <c r="J53" s="1924"/>
      <c r="K53" s="1925"/>
      <c r="L53" s="1925"/>
      <c r="M53" s="1925"/>
      <c r="N53" s="1925"/>
      <c r="O53" s="1925"/>
      <c r="P53" s="331"/>
      <c r="Q53" s="1869" t="s">
        <v>529</v>
      </c>
      <c r="R53" s="1869"/>
      <c r="S53" s="1869"/>
      <c r="T53" s="1869"/>
      <c r="U53" s="1869"/>
      <c r="V53" s="1869"/>
      <c r="W53" s="1869"/>
      <c r="X53" s="1860"/>
      <c r="Y53" s="1861"/>
    </row>
    <row r="54" spans="2:57" ht="4.95" customHeight="1">
      <c r="B54" s="1922"/>
      <c r="C54" s="1923"/>
      <c r="D54" s="1923"/>
      <c r="E54" s="1923"/>
      <c r="F54" s="1923"/>
      <c r="G54" s="1923"/>
      <c r="H54" s="1923"/>
      <c r="I54" s="1923"/>
      <c r="J54" s="1924"/>
      <c r="K54" s="1925"/>
      <c r="L54" s="1925"/>
      <c r="M54" s="1925"/>
      <c r="N54" s="1925"/>
      <c r="O54" s="1925"/>
      <c r="P54" s="331"/>
      <c r="Q54" s="1869"/>
      <c r="R54" s="1869"/>
      <c r="S54" s="1869"/>
      <c r="T54" s="1869"/>
      <c r="U54" s="1869"/>
      <c r="V54" s="1869"/>
      <c r="W54" s="1869"/>
      <c r="X54" s="1862"/>
      <c r="Y54" s="1863"/>
    </row>
    <row r="55" spans="2:57" ht="12" customHeight="1" thickBot="1">
      <c r="B55" s="268"/>
      <c r="C55" s="269"/>
      <c r="D55" s="269"/>
      <c r="E55" s="269"/>
      <c r="F55" s="269"/>
      <c r="G55" s="269"/>
      <c r="H55" s="269"/>
      <c r="I55" s="269"/>
      <c r="J55" s="269"/>
      <c r="K55" s="259"/>
      <c r="L55" s="259"/>
      <c r="M55" s="259"/>
      <c r="N55" s="259"/>
      <c r="O55" s="259"/>
      <c r="P55" s="259"/>
      <c r="Q55" s="259"/>
      <c r="R55" s="259"/>
      <c r="S55" s="259"/>
      <c r="T55" s="259"/>
      <c r="U55" s="259"/>
      <c r="V55" s="259"/>
      <c r="W55" s="259"/>
      <c r="X55" s="259"/>
      <c r="Y55" s="260"/>
    </row>
    <row r="56" spans="2:57" ht="12.6" customHeight="1">
      <c r="B56" s="270"/>
      <c r="C56" s="271"/>
      <c r="D56" s="271"/>
      <c r="E56" s="271"/>
      <c r="F56" s="271"/>
      <c r="G56" s="271"/>
      <c r="H56" s="271"/>
      <c r="I56" s="271"/>
      <c r="J56" s="271"/>
      <c r="K56" s="265"/>
      <c r="L56" s="265"/>
      <c r="M56" s="265"/>
      <c r="N56" s="265"/>
      <c r="O56" s="265"/>
      <c r="P56" s="265"/>
      <c r="Q56" s="265"/>
      <c r="R56" s="265"/>
      <c r="S56" s="265"/>
      <c r="T56" s="265"/>
      <c r="U56" s="265"/>
      <c r="V56" s="265"/>
      <c r="W56" s="265"/>
      <c r="X56" s="265"/>
      <c r="Y56" s="266"/>
    </row>
    <row r="57" spans="2:57" ht="19.95" customHeight="1">
      <c r="B57" s="1926" t="s">
        <v>530</v>
      </c>
      <c r="C57" s="1927"/>
      <c r="D57" s="1927"/>
      <c r="E57" s="1927"/>
      <c r="F57" s="1927"/>
      <c r="G57" s="1927"/>
      <c r="H57" s="1927"/>
      <c r="I57" s="1927"/>
      <c r="J57" s="1927"/>
      <c r="K57" s="1940"/>
      <c r="L57" s="1940"/>
      <c r="M57" s="1940"/>
      <c r="N57" s="1940"/>
      <c r="O57" s="1940"/>
      <c r="P57" s="16"/>
      <c r="Q57" s="1864" t="s">
        <v>526</v>
      </c>
      <c r="R57" s="1864"/>
      <c r="S57" s="1864"/>
      <c r="T57" s="1864"/>
      <c r="U57" s="1864"/>
      <c r="V57" s="1864"/>
      <c r="W57" s="1865"/>
      <c r="X57" s="1858"/>
      <c r="Y57" s="1859"/>
    </row>
    <row r="58" spans="2:57" ht="19.95" customHeight="1">
      <c r="B58" s="1926"/>
      <c r="C58" s="1927"/>
      <c r="D58" s="1927"/>
      <c r="E58" s="1927"/>
      <c r="F58" s="1927"/>
      <c r="G58" s="1927"/>
      <c r="H58" s="1927"/>
      <c r="I58" s="1927"/>
      <c r="J58" s="1927"/>
      <c r="K58" s="1940"/>
      <c r="L58" s="1940"/>
      <c r="M58" s="1940"/>
      <c r="N58" s="1940"/>
      <c r="O58" s="1940"/>
      <c r="P58" s="16"/>
      <c r="Q58" s="1864"/>
      <c r="R58" s="1864"/>
      <c r="S58" s="1864"/>
      <c r="T58" s="1864"/>
      <c r="U58" s="1864"/>
      <c r="V58" s="1864"/>
      <c r="W58" s="1865"/>
      <c r="X58" s="1858"/>
      <c r="Y58" s="1859"/>
    </row>
    <row r="59" spans="2:57" ht="28.2" customHeight="1" thickBot="1">
      <c r="B59" s="1926"/>
      <c r="C59" s="1927"/>
      <c r="D59" s="1927"/>
      <c r="E59" s="1927"/>
      <c r="F59" s="1927"/>
      <c r="G59" s="1927"/>
      <c r="H59" s="1927"/>
      <c r="I59" s="1927"/>
      <c r="J59" s="1927"/>
      <c r="K59" s="1940"/>
      <c r="L59" s="1940"/>
      <c r="M59" s="1940"/>
      <c r="N59" s="1940"/>
      <c r="O59" s="1940"/>
      <c r="P59" s="257"/>
      <c r="Q59" s="1864" t="s">
        <v>527</v>
      </c>
      <c r="R59" s="1864"/>
      <c r="S59" s="1864"/>
      <c r="T59" s="1864"/>
      <c r="U59" s="1864"/>
      <c r="V59" s="1864"/>
      <c r="W59" s="1865"/>
      <c r="X59" s="1858"/>
      <c r="Y59" s="1859"/>
    </row>
    <row r="60" spans="2:57" s="34" customFormat="1" ht="4.95" customHeight="1">
      <c r="B60" s="267"/>
      <c r="C60" s="330"/>
      <c r="D60" s="330"/>
      <c r="E60" s="330"/>
      <c r="F60" s="330"/>
      <c r="G60" s="330"/>
      <c r="H60" s="330"/>
      <c r="I60" s="330"/>
      <c r="J60" s="332"/>
      <c r="K60" s="1"/>
      <c r="L60" s="1"/>
      <c r="M60" s="1"/>
      <c r="N60" s="1"/>
      <c r="O60" s="1"/>
      <c r="P60" s="1"/>
      <c r="Q60" s="1864"/>
      <c r="R60" s="1864"/>
      <c r="S60" s="1864"/>
      <c r="T60" s="1864"/>
      <c r="U60" s="1864"/>
      <c r="V60" s="1864"/>
      <c r="W60" s="1865"/>
      <c r="X60" s="1858"/>
      <c r="Y60" s="1859"/>
      <c r="Z60" s="31"/>
      <c r="AA60" s="31"/>
      <c r="AB60" s="31"/>
      <c r="AC60" s="31"/>
      <c r="AD60" s="31"/>
      <c r="AE60" s="31"/>
      <c r="AF60" s="31"/>
      <c r="AG60" s="31"/>
      <c r="AH60" s="31"/>
      <c r="AI60" s="31"/>
      <c r="AJ60" s="31"/>
      <c r="AK60" s="31"/>
      <c r="AL60" s="31"/>
      <c r="AM60" s="31"/>
      <c r="AN60" s="31"/>
      <c r="AO60" s="33"/>
      <c r="AP60" s="33"/>
      <c r="AQ60" s="33"/>
      <c r="AR60" s="33"/>
      <c r="AS60" s="33"/>
      <c r="AT60" s="33"/>
      <c r="AU60" s="33"/>
      <c r="AV60" s="33"/>
      <c r="AW60" s="33"/>
      <c r="AX60" s="33"/>
      <c r="AY60" s="33"/>
      <c r="AZ60" s="33"/>
    </row>
    <row r="61" spans="2:57" s="34" customFormat="1" ht="34.950000000000003" customHeight="1">
      <c r="B61" s="1928" t="s">
        <v>528</v>
      </c>
      <c r="C61" s="1929"/>
      <c r="D61" s="1929"/>
      <c r="E61" s="1929"/>
      <c r="F61" s="1929"/>
      <c r="G61" s="1929"/>
      <c r="H61" s="1929"/>
      <c r="I61" s="1929"/>
      <c r="J61" s="1930"/>
      <c r="K61" s="1931"/>
      <c r="L61" s="1932"/>
      <c r="M61" s="1932"/>
      <c r="N61" s="1932"/>
      <c r="O61" s="1933"/>
      <c r="P61" s="331"/>
      <c r="Q61" s="1864"/>
      <c r="R61" s="1864"/>
      <c r="S61" s="1864"/>
      <c r="T61" s="1864"/>
      <c r="U61" s="1864"/>
      <c r="V61" s="1864"/>
      <c r="W61" s="1865"/>
      <c r="X61" s="1858"/>
      <c r="Y61" s="1859"/>
      <c r="Z61" s="31"/>
      <c r="AA61" s="31"/>
      <c r="AB61" s="31"/>
      <c r="AC61" s="31"/>
      <c r="AD61" s="31"/>
      <c r="AE61" s="31"/>
      <c r="AF61" s="31"/>
      <c r="AG61" s="31"/>
      <c r="AH61" s="31"/>
      <c r="AI61" s="31"/>
      <c r="AJ61" s="31"/>
      <c r="AK61" s="31"/>
      <c r="AL61" s="31"/>
      <c r="AM61" s="31"/>
      <c r="AN61" s="31"/>
      <c r="AO61" s="33"/>
      <c r="AP61" s="33"/>
      <c r="AQ61" s="33"/>
      <c r="AR61" s="33"/>
      <c r="AS61" s="33"/>
      <c r="AT61" s="33"/>
      <c r="AU61" s="33"/>
      <c r="AV61" s="33"/>
      <c r="AW61" s="33"/>
      <c r="AX61" s="33"/>
      <c r="AY61" s="33"/>
      <c r="AZ61" s="33"/>
    </row>
    <row r="62" spans="2:57" s="34" customFormat="1" ht="20.100000000000001" customHeight="1">
      <c r="B62" s="1928"/>
      <c r="C62" s="1929"/>
      <c r="D62" s="1929"/>
      <c r="E62" s="1929"/>
      <c r="F62" s="1929"/>
      <c r="G62" s="1929"/>
      <c r="H62" s="1929"/>
      <c r="I62" s="1929"/>
      <c r="J62" s="1930"/>
      <c r="K62" s="1934"/>
      <c r="L62" s="1935"/>
      <c r="M62" s="1935"/>
      <c r="N62" s="1935"/>
      <c r="O62" s="1936"/>
      <c r="P62" s="331"/>
      <c r="Q62" s="1864" t="s">
        <v>529</v>
      </c>
      <c r="R62" s="1864"/>
      <c r="S62" s="1864"/>
      <c r="T62" s="1864"/>
      <c r="U62" s="1864"/>
      <c r="V62" s="1864"/>
      <c r="W62" s="1865"/>
      <c r="X62" s="1860"/>
      <c r="Y62" s="1861"/>
      <c r="Z62" s="31"/>
      <c r="AA62" s="31"/>
      <c r="AB62" s="31"/>
      <c r="AC62" s="31"/>
      <c r="AD62" s="31"/>
      <c r="AE62" s="31"/>
      <c r="AF62" s="31"/>
      <c r="AG62" s="31"/>
      <c r="AH62" s="31"/>
      <c r="AI62" s="31"/>
      <c r="AJ62" s="31"/>
      <c r="AK62" s="31"/>
      <c r="AL62" s="31"/>
      <c r="AM62" s="31"/>
      <c r="AN62" s="31"/>
      <c r="AO62" s="33"/>
      <c r="AP62" s="33"/>
      <c r="AQ62" s="33"/>
      <c r="AR62" s="33"/>
      <c r="AS62" s="33"/>
      <c r="AT62" s="33"/>
      <c r="AU62" s="33"/>
      <c r="AV62" s="33"/>
      <c r="AW62" s="33"/>
      <c r="AX62" s="33"/>
      <c r="AY62" s="33"/>
      <c r="AZ62" s="33"/>
    </row>
    <row r="63" spans="2:57" s="34" customFormat="1" ht="4.95" customHeight="1">
      <c r="B63" s="1928"/>
      <c r="C63" s="1929"/>
      <c r="D63" s="1929"/>
      <c r="E63" s="1929"/>
      <c r="F63" s="1929"/>
      <c r="G63" s="1929"/>
      <c r="H63" s="1929"/>
      <c r="I63" s="1929"/>
      <c r="J63" s="1930"/>
      <c r="K63" s="1937"/>
      <c r="L63" s="1938"/>
      <c r="M63" s="1938"/>
      <c r="N63" s="1938"/>
      <c r="O63" s="1939"/>
      <c r="P63" s="331"/>
      <c r="Q63" s="1864"/>
      <c r="R63" s="1864"/>
      <c r="S63" s="1864"/>
      <c r="T63" s="1864"/>
      <c r="U63" s="1864"/>
      <c r="V63" s="1864"/>
      <c r="W63" s="1865"/>
      <c r="X63" s="1862"/>
      <c r="Y63" s="1863"/>
      <c r="Z63" s="31"/>
      <c r="AA63" s="31"/>
      <c r="AB63" s="31"/>
      <c r="AC63" s="31"/>
      <c r="AD63" s="31"/>
      <c r="AE63" s="31"/>
      <c r="AF63" s="31"/>
      <c r="AG63" s="31"/>
      <c r="AH63" s="31"/>
      <c r="AI63" s="31"/>
      <c r="AJ63" s="31"/>
      <c r="AK63" s="31"/>
      <c r="AL63" s="31"/>
      <c r="AM63" s="31"/>
      <c r="AN63" s="31"/>
      <c r="AO63" s="33"/>
      <c r="AP63" s="33"/>
      <c r="AQ63" s="33"/>
      <c r="AR63" s="33"/>
      <c r="AS63" s="33"/>
      <c r="AT63" s="33"/>
      <c r="AU63" s="33"/>
      <c r="AV63" s="33"/>
      <c r="AW63" s="33"/>
      <c r="AX63" s="33"/>
      <c r="AY63" s="33"/>
      <c r="AZ63" s="33"/>
    </row>
    <row r="64" spans="2:57" s="34" customFormat="1" ht="13.2" customHeight="1" thickBot="1">
      <c r="B64" s="268"/>
      <c r="C64" s="269"/>
      <c r="D64" s="269"/>
      <c r="E64" s="269"/>
      <c r="F64" s="269"/>
      <c r="G64" s="269"/>
      <c r="H64" s="269"/>
      <c r="I64" s="269"/>
      <c r="J64" s="269"/>
      <c r="K64" s="259"/>
      <c r="L64" s="259"/>
      <c r="M64" s="259"/>
      <c r="N64" s="259"/>
      <c r="O64" s="259"/>
      <c r="P64" s="259"/>
      <c r="Q64" s="575"/>
      <c r="R64" s="575"/>
      <c r="S64" s="575"/>
      <c r="T64" s="575"/>
      <c r="U64" s="575"/>
      <c r="V64" s="575"/>
      <c r="W64" s="575"/>
      <c r="X64" s="259"/>
      <c r="Y64" s="260"/>
      <c r="Z64" s="31"/>
      <c r="AA64" s="31"/>
      <c r="AB64" s="31"/>
      <c r="AC64" s="31"/>
      <c r="AD64" s="31"/>
      <c r="AE64" s="31"/>
      <c r="AF64" s="31"/>
      <c r="AG64" s="31"/>
      <c r="AH64" s="31"/>
      <c r="AI64" s="31"/>
      <c r="AJ64" s="31"/>
      <c r="AK64" s="31"/>
      <c r="AL64" s="31"/>
      <c r="AM64" s="31"/>
      <c r="AN64" s="31"/>
      <c r="AO64" s="33"/>
      <c r="AP64" s="33"/>
      <c r="AQ64" s="33"/>
      <c r="AR64" s="33"/>
      <c r="AS64" s="33"/>
      <c r="AT64" s="33"/>
      <c r="AU64" s="33"/>
      <c r="AV64" s="33"/>
      <c r="AW64" s="33"/>
      <c r="AX64" s="33"/>
      <c r="AY64" s="33"/>
      <c r="AZ64" s="33"/>
    </row>
    <row r="65" spans="2:52" s="34" customFormat="1" ht="22.8">
      <c r="B65" s="272"/>
      <c r="C65" s="332"/>
      <c r="D65" s="332"/>
      <c r="E65" s="332"/>
      <c r="F65" s="332"/>
      <c r="G65" s="332"/>
      <c r="H65" s="332"/>
      <c r="I65" s="332"/>
      <c r="J65" s="332"/>
      <c r="K65" s="333"/>
      <c r="L65" s="333"/>
      <c r="M65" s="333"/>
      <c r="N65" s="333"/>
      <c r="O65" s="333"/>
      <c r="P65" s="333"/>
      <c r="Q65" s="576"/>
      <c r="R65" s="576"/>
      <c r="S65" s="576"/>
      <c r="T65" s="576"/>
      <c r="U65" s="576"/>
      <c r="V65" s="576"/>
      <c r="W65" s="576"/>
      <c r="X65" s="333"/>
      <c r="Y65" s="80"/>
      <c r="Z65" s="31"/>
      <c r="AA65" s="31"/>
      <c r="AB65" s="31"/>
      <c r="AC65" s="31"/>
      <c r="AD65" s="31"/>
      <c r="AE65" s="31"/>
      <c r="AF65" s="31"/>
      <c r="AG65" s="31"/>
      <c r="AH65" s="31"/>
      <c r="AI65" s="31"/>
      <c r="AJ65" s="31"/>
      <c r="AK65" s="31"/>
      <c r="AL65" s="31"/>
      <c r="AM65" s="31"/>
      <c r="AN65" s="31"/>
      <c r="AO65" s="33"/>
      <c r="AP65" s="33"/>
      <c r="AQ65" s="33"/>
      <c r="AR65" s="33"/>
      <c r="AS65" s="33"/>
      <c r="AT65" s="33"/>
      <c r="AU65" s="33"/>
      <c r="AV65" s="33"/>
      <c r="AW65" s="33"/>
      <c r="AX65" s="33"/>
      <c r="AY65" s="33"/>
      <c r="AZ65" s="33"/>
    </row>
    <row r="66" spans="2:52" s="34" customFormat="1" ht="19.95" customHeight="1">
      <c r="B66" s="1926" t="s">
        <v>531</v>
      </c>
      <c r="C66" s="1927"/>
      <c r="D66" s="1927"/>
      <c r="E66" s="1927"/>
      <c r="F66" s="1927"/>
      <c r="G66" s="1927"/>
      <c r="H66" s="1927"/>
      <c r="I66" s="1927"/>
      <c r="J66" s="1941"/>
      <c r="K66" s="1940"/>
      <c r="L66" s="1940"/>
      <c r="M66" s="1940"/>
      <c r="N66" s="1940"/>
      <c r="O66" s="1940"/>
      <c r="P66" s="16"/>
      <c r="Q66" s="1864" t="s">
        <v>526</v>
      </c>
      <c r="R66" s="1864"/>
      <c r="S66" s="1864"/>
      <c r="T66" s="1864"/>
      <c r="U66" s="1864"/>
      <c r="V66" s="1864"/>
      <c r="W66" s="1864"/>
      <c r="X66" s="1858"/>
      <c r="Y66" s="1859"/>
      <c r="Z66" s="31"/>
      <c r="AA66" s="31"/>
      <c r="AB66" s="31"/>
      <c r="AC66" s="31"/>
      <c r="AD66" s="31"/>
      <c r="AE66" s="31"/>
      <c r="AF66" s="31"/>
      <c r="AG66" s="31"/>
      <c r="AH66" s="31"/>
      <c r="AI66" s="31"/>
      <c r="AJ66" s="31"/>
      <c r="AK66" s="31"/>
      <c r="AL66" s="31"/>
      <c r="AM66" s="31"/>
      <c r="AN66" s="31"/>
      <c r="AO66" s="33"/>
      <c r="AP66" s="33"/>
      <c r="AQ66" s="33"/>
      <c r="AR66" s="33"/>
      <c r="AS66" s="33"/>
      <c r="AT66" s="33"/>
      <c r="AU66" s="33"/>
      <c r="AV66" s="33"/>
      <c r="AW66" s="33"/>
      <c r="AX66" s="33"/>
      <c r="AY66" s="33"/>
      <c r="AZ66" s="33"/>
    </row>
    <row r="67" spans="2:52" s="34" customFormat="1" ht="4.95" customHeight="1">
      <c r="B67" s="1926"/>
      <c r="C67" s="1927"/>
      <c r="D67" s="1927"/>
      <c r="E67" s="1927"/>
      <c r="F67" s="1927"/>
      <c r="G67" s="1927"/>
      <c r="H67" s="1927"/>
      <c r="I67" s="1927"/>
      <c r="J67" s="1941"/>
      <c r="K67" s="1940"/>
      <c r="L67" s="1940"/>
      <c r="M67" s="1940"/>
      <c r="N67" s="1940"/>
      <c r="O67" s="1940"/>
      <c r="P67" s="16"/>
      <c r="Q67" s="1864"/>
      <c r="R67" s="1864"/>
      <c r="S67" s="1864"/>
      <c r="T67" s="1864"/>
      <c r="U67" s="1864"/>
      <c r="V67" s="1864"/>
      <c r="W67" s="1864"/>
      <c r="X67" s="1858"/>
      <c r="Y67" s="1859"/>
      <c r="Z67" s="31"/>
      <c r="AA67" s="31"/>
      <c r="AB67" s="31"/>
      <c r="AC67" s="31"/>
      <c r="AD67" s="31"/>
      <c r="AE67" s="31"/>
      <c r="AF67" s="31"/>
      <c r="AG67" s="31"/>
      <c r="AH67" s="31"/>
      <c r="AI67" s="31"/>
      <c r="AJ67" s="31"/>
      <c r="AK67" s="31"/>
      <c r="AL67" s="31"/>
      <c r="AM67" s="31"/>
      <c r="AN67" s="31"/>
      <c r="AO67" s="33"/>
      <c r="AP67" s="33"/>
      <c r="AQ67" s="33"/>
      <c r="AR67" s="33"/>
      <c r="AS67" s="33"/>
      <c r="AT67" s="33"/>
      <c r="AU67" s="33"/>
      <c r="AV67" s="33"/>
      <c r="AW67" s="33"/>
      <c r="AX67" s="33"/>
      <c r="AY67" s="33"/>
      <c r="AZ67" s="33"/>
    </row>
    <row r="68" spans="2:52" s="34" customFormat="1" ht="40.200000000000003" customHeight="1" thickBot="1">
      <c r="B68" s="1926"/>
      <c r="C68" s="1927"/>
      <c r="D68" s="1927"/>
      <c r="E68" s="1927"/>
      <c r="F68" s="1927"/>
      <c r="G68" s="1927"/>
      <c r="H68" s="1927"/>
      <c r="I68" s="1927"/>
      <c r="J68" s="1941"/>
      <c r="K68" s="1940"/>
      <c r="L68" s="1940"/>
      <c r="M68" s="1940"/>
      <c r="N68" s="1940"/>
      <c r="O68" s="1940"/>
      <c r="P68" s="257"/>
      <c r="Q68" s="1864" t="s">
        <v>527</v>
      </c>
      <c r="R68" s="1864"/>
      <c r="S68" s="1864"/>
      <c r="T68" s="1864"/>
      <c r="U68" s="1864"/>
      <c r="V68" s="1864"/>
      <c r="W68" s="1864"/>
      <c r="X68" s="1858"/>
      <c r="Y68" s="1859"/>
      <c r="Z68" s="31"/>
      <c r="AA68" s="31"/>
      <c r="AB68" s="31"/>
      <c r="AC68" s="31"/>
      <c r="AD68" s="31"/>
      <c r="AE68" s="31"/>
      <c r="AF68" s="31"/>
      <c r="AG68" s="31"/>
      <c r="AH68" s="31"/>
      <c r="AI68" s="31"/>
      <c r="AJ68" s="31"/>
      <c r="AK68" s="31"/>
      <c r="AL68" s="31"/>
      <c r="AM68" s="31"/>
      <c r="AN68" s="31"/>
      <c r="AO68" s="33"/>
      <c r="AP68" s="33"/>
      <c r="AQ68" s="33"/>
      <c r="AR68" s="33"/>
      <c r="AS68" s="33"/>
      <c r="AT68" s="33"/>
      <c r="AU68" s="33"/>
      <c r="AV68" s="33"/>
      <c r="AW68" s="33"/>
      <c r="AX68" s="33"/>
      <c r="AY68" s="33"/>
      <c r="AZ68" s="33"/>
    </row>
    <row r="69" spans="2:52" s="34" customFormat="1" ht="4.95" customHeight="1">
      <c r="B69" s="267"/>
      <c r="C69" s="330"/>
      <c r="D69" s="330"/>
      <c r="E69" s="330"/>
      <c r="F69" s="330"/>
      <c r="G69" s="330"/>
      <c r="H69" s="330"/>
      <c r="I69" s="330"/>
      <c r="J69" s="330"/>
      <c r="K69" s="1"/>
      <c r="L69" s="1"/>
      <c r="M69" s="1"/>
      <c r="N69" s="1"/>
      <c r="O69" s="1"/>
      <c r="P69" s="1"/>
      <c r="Q69" s="1864"/>
      <c r="R69" s="1864"/>
      <c r="S69" s="1864"/>
      <c r="T69" s="1864"/>
      <c r="U69" s="1864"/>
      <c r="V69" s="1864"/>
      <c r="W69" s="1864"/>
      <c r="X69" s="1858"/>
      <c r="Y69" s="1859"/>
      <c r="Z69" s="31"/>
      <c r="AA69" s="31"/>
      <c r="AB69" s="31"/>
      <c r="AC69" s="31"/>
      <c r="AD69" s="31"/>
      <c r="AE69" s="31"/>
      <c r="AF69" s="31"/>
      <c r="AG69" s="31"/>
      <c r="AH69" s="31"/>
      <c r="AI69" s="31"/>
      <c r="AJ69" s="31"/>
      <c r="AK69" s="31"/>
      <c r="AL69" s="31"/>
      <c r="AM69" s="31"/>
      <c r="AN69" s="31"/>
      <c r="AO69" s="33"/>
      <c r="AP69" s="33"/>
      <c r="AQ69" s="33"/>
      <c r="AR69" s="33"/>
      <c r="AS69" s="33"/>
      <c r="AT69" s="33"/>
      <c r="AU69" s="33"/>
      <c r="AV69" s="33"/>
      <c r="AW69" s="33"/>
      <c r="AX69" s="33"/>
      <c r="AY69" s="33"/>
      <c r="AZ69" s="33"/>
    </row>
    <row r="70" spans="2:52" s="34" customFormat="1" ht="34.950000000000003" customHeight="1">
      <c r="B70" s="1922" t="s">
        <v>528</v>
      </c>
      <c r="C70" s="1923"/>
      <c r="D70" s="1923"/>
      <c r="E70" s="1923"/>
      <c r="F70" s="1923"/>
      <c r="G70" s="1923"/>
      <c r="H70" s="1923"/>
      <c r="I70" s="1923"/>
      <c r="J70" s="1924"/>
      <c r="K70" s="1925"/>
      <c r="L70" s="1925"/>
      <c r="M70" s="1925"/>
      <c r="N70" s="1925"/>
      <c r="O70" s="1925"/>
      <c r="P70" s="331"/>
      <c r="Q70" s="1864"/>
      <c r="R70" s="1864"/>
      <c r="S70" s="1864"/>
      <c r="T70" s="1864"/>
      <c r="U70" s="1864"/>
      <c r="V70" s="1864"/>
      <c r="W70" s="1864"/>
      <c r="X70" s="1858"/>
      <c r="Y70" s="1859"/>
      <c r="Z70" s="31"/>
      <c r="AA70" s="31"/>
      <c r="AB70" s="31"/>
      <c r="AC70" s="31"/>
      <c r="AD70" s="31"/>
      <c r="AE70" s="31"/>
      <c r="AF70" s="31"/>
      <c r="AG70" s="31"/>
      <c r="AH70" s="31"/>
      <c r="AI70" s="31"/>
      <c r="AJ70" s="31"/>
      <c r="AK70" s="31"/>
      <c r="AL70" s="31"/>
      <c r="AM70" s="31"/>
      <c r="AN70" s="31"/>
      <c r="AO70" s="33"/>
      <c r="AP70" s="33"/>
      <c r="AQ70" s="33"/>
      <c r="AR70" s="33"/>
      <c r="AS70" s="33"/>
      <c r="AT70" s="33"/>
      <c r="AU70" s="33"/>
      <c r="AV70" s="33"/>
      <c r="AW70" s="33"/>
      <c r="AX70" s="33"/>
      <c r="AY70" s="33"/>
      <c r="AZ70" s="33"/>
    </row>
    <row r="71" spans="2:52" s="34" customFormat="1" ht="20.100000000000001" customHeight="1">
      <c r="B71" s="1922"/>
      <c r="C71" s="1923"/>
      <c r="D71" s="1923"/>
      <c r="E71" s="1923"/>
      <c r="F71" s="1923"/>
      <c r="G71" s="1923"/>
      <c r="H71" s="1923"/>
      <c r="I71" s="1923"/>
      <c r="J71" s="1924"/>
      <c r="K71" s="1925"/>
      <c r="L71" s="1925"/>
      <c r="M71" s="1925"/>
      <c r="N71" s="1925"/>
      <c r="O71" s="1925"/>
      <c r="P71" s="331"/>
      <c r="Q71" s="1864" t="s">
        <v>529</v>
      </c>
      <c r="R71" s="1864"/>
      <c r="S71" s="1864"/>
      <c r="T71" s="1864"/>
      <c r="U71" s="1864"/>
      <c r="V71" s="1864"/>
      <c r="W71" s="1864"/>
      <c r="X71" s="1860"/>
      <c r="Y71" s="1861"/>
      <c r="Z71" s="31"/>
      <c r="AA71" s="31"/>
      <c r="AB71" s="31"/>
      <c r="AC71" s="31"/>
      <c r="AD71" s="31"/>
      <c r="AE71" s="31"/>
      <c r="AF71" s="31"/>
      <c r="AG71" s="31"/>
      <c r="AH71" s="31"/>
      <c r="AI71" s="31"/>
      <c r="AJ71" s="31"/>
      <c r="AK71" s="31"/>
      <c r="AL71" s="31"/>
      <c r="AM71" s="31"/>
      <c r="AN71" s="31"/>
      <c r="AO71" s="33"/>
      <c r="AP71" s="33"/>
      <c r="AQ71" s="33"/>
      <c r="AR71" s="33"/>
      <c r="AS71" s="33"/>
      <c r="AT71" s="33"/>
      <c r="AU71" s="33"/>
      <c r="AV71" s="33"/>
      <c r="AW71" s="33"/>
      <c r="AX71" s="33"/>
      <c r="AY71" s="33"/>
      <c r="AZ71" s="33"/>
    </row>
    <row r="72" spans="2:52" s="34" customFormat="1" ht="4.95" customHeight="1">
      <c r="B72" s="1922"/>
      <c r="C72" s="1923"/>
      <c r="D72" s="1923"/>
      <c r="E72" s="1923"/>
      <c r="F72" s="1923"/>
      <c r="G72" s="1923"/>
      <c r="H72" s="1923"/>
      <c r="I72" s="1923"/>
      <c r="J72" s="1924"/>
      <c r="K72" s="1925"/>
      <c r="L72" s="1925"/>
      <c r="M72" s="1925"/>
      <c r="N72" s="1925"/>
      <c r="O72" s="1925"/>
      <c r="P72" s="331"/>
      <c r="Q72" s="1864"/>
      <c r="R72" s="1864"/>
      <c r="S72" s="1864"/>
      <c r="T72" s="1864"/>
      <c r="U72" s="1864"/>
      <c r="V72" s="1864"/>
      <c r="W72" s="1864"/>
      <c r="X72" s="1862"/>
      <c r="Y72" s="1863"/>
      <c r="Z72" s="31"/>
      <c r="AA72" s="31"/>
      <c r="AB72" s="31"/>
      <c r="AC72" s="31"/>
      <c r="AD72" s="31"/>
      <c r="AE72" s="31"/>
      <c r="AF72" s="31"/>
      <c r="AG72" s="31"/>
      <c r="AH72" s="31"/>
      <c r="AI72" s="31"/>
      <c r="AJ72" s="31"/>
      <c r="AK72" s="31"/>
      <c r="AL72" s="31"/>
      <c r="AM72" s="31"/>
      <c r="AN72" s="31"/>
      <c r="AO72" s="33"/>
      <c r="AP72" s="33"/>
      <c r="AQ72" s="33"/>
      <c r="AR72" s="33"/>
      <c r="AS72" s="33"/>
      <c r="AT72" s="33"/>
      <c r="AU72" s="33"/>
      <c r="AV72" s="33"/>
      <c r="AW72" s="33"/>
      <c r="AX72" s="33"/>
      <c r="AY72" s="33"/>
      <c r="AZ72" s="33"/>
    </row>
    <row r="73" spans="2:52" s="34" customFormat="1" ht="13.8" thickBot="1">
      <c r="B73" s="81"/>
      <c r="C73" s="259"/>
      <c r="D73" s="259"/>
      <c r="E73" s="259"/>
      <c r="F73" s="259"/>
      <c r="G73" s="259"/>
      <c r="H73" s="259"/>
      <c r="I73" s="259"/>
      <c r="J73" s="259"/>
      <c r="K73" s="259"/>
      <c r="L73" s="259"/>
      <c r="M73" s="259"/>
      <c r="N73" s="259"/>
      <c r="O73" s="259"/>
      <c r="P73" s="259"/>
      <c r="Q73" s="259"/>
      <c r="R73" s="259"/>
      <c r="S73" s="259"/>
      <c r="T73" s="259"/>
      <c r="U73" s="259"/>
      <c r="V73" s="259"/>
      <c r="W73" s="259"/>
      <c r="X73" s="259"/>
      <c r="Y73" s="260"/>
      <c r="Z73" s="31"/>
      <c r="AA73" s="31"/>
      <c r="AB73" s="31"/>
      <c r="AC73" s="31"/>
      <c r="AD73" s="31"/>
      <c r="AE73" s="31"/>
      <c r="AF73" s="31"/>
      <c r="AG73" s="31"/>
      <c r="AH73" s="31"/>
      <c r="AI73" s="31"/>
      <c r="AJ73" s="31"/>
      <c r="AK73" s="31"/>
      <c r="AL73" s="31"/>
      <c r="AM73" s="31"/>
      <c r="AN73" s="31"/>
      <c r="AO73" s="33"/>
      <c r="AP73" s="33"/>
      <c r="AQ73" s="33"/>
      <c r="AR73" s="33"/>
      <c r="AS73" s="33"/>
      <c r="AT73" s="33"/>
      <c r="AU73" s="33"/>
      <c r="AV73" s="33"/>
      <c r="AW73" s="33"/>
      <c r="AX73" s="33"/>
      <c r="AY73" s="33"/>
      <c r="AZ73" s="33"/>
    </row>
    <row r="74" spans="2:52" s="34" customFormat="1">
      <c r="Z74" s="31"/>
      <c r="AA74" s="31"/>
      <c r="AB74" s="31"/>
      <c r="AC74" s="31"/>
      <c r="AD74" s="31"/>
      <c r="AE74" s="31"/>
      <c r="AF74" s="31"/>
      <c r="AG74" s="31"/>
      <c r="AH74" s="31"/>
      <c r="AI74" s="31"/>
      <c r="AJ74" s="31"/>
      <c r="AK74" s="31"/>
      <c r="AL74" s="31"/>
      <c r="AM74" s="31"/>
      <c r="AN74" s="31"/>
      <c r="AO74" s="33"/>
      <c r="AP74" s="33"/>
      <c r="AQ74" s="33"/>
      <c r="AR74" s="33"/>
      <c r="AS74" s="33"/>
      <c r="AT74" s="33"/>
      <c r="AU74" s="33"/>
      <c r="AV74" s="33"/>
      <c r="AW74" s="33"/>
      <c r="AX74" s="33"/>
      <c r="AY74" s="33"/>
      <c r="AZ74" s="33"/>
    </row>
    <row r="75" spans="2:52" s="34" customFormat="1">
      <c r="Z75" s="31"/>
      <c r="AA75" s="31"/>
      <c r="AB75" s="31"/>
      <c r="AC75" s="31"/>
      <c r="AD75" s="31"/>
      <c r="AE75" s="31"/>
      <c r="AF75" s="31"/>
      <c r="AG75" s="31"/>
      <c r="AH75" s="31"/>
      <c r="AI75" s="31"/>
      <c r="AJ75" s="31"/>
      <c r="AK75" s="31"/>
      <c r="AL75" s="31"/>
      <c r="AM75" s="31"/>
      <c r="AN75" s="31"/>
      <c r="AO75" s="33"/>
      <c r="AP75" s="33"/>
      <c r="AQ75" s="33"/>
      <c r="AR75" s="33"/>
      <c r="AS75" s="33"/>
      <c r="AT75" s="33"/>
      <c r="AU75" s="33"/>
      <c r="AV75" s="33"/>
      <c r="AW75" s="33"/>
      <c r="AX75" s="33"/>
      <c r="AY75" s="33"/>
      <c r="AZ75" s="33"/>
    </row>
    <row r="76" spans="2:52" s="34" customFormat="1">
      <c r="Z76" s="31"/>
      <c r="AA76" s="31"/>
      <c r="AB76" s="31"/>
      <c r="AC76" s="31"/>
      <c r="AD76" s="31"/>
      <c r="AE76" s="31"/>
      <c r="AF76" s="31"/>
      <c r="AG76" s="31"/>
      <c r="AH76" s="31"/>
      <c r="AI76" s="31"/>
      <c r="AJ76" s="31"/>
      <c r="AK76" s="31"/>
      <c r="AL76" s="31"/>
      <c r="AM76" s="31"/>
      <c r="AN76" s="31"/>
      <c r="AO76" s="33"/>
      <c r="AP76" s="33"/>
      <c r="AQ76" s="33"/>
      <c r="AR76" s="33"/>
      <c r="AS76" s="33"/>
      <c r="AT76" s="33"/>
      <c r="AU76" s="33"/>
      <c r="AV76" s="33"/>
      <c r="AW76" s="33"/>
      <c r="AX76" s="33"/>
      <c r="AY76" s="33"/>
      <c r="AZ76" s="33"/>
    </row>
    <row r="77" spans="2:52" s="34" customFormat="1">
      <c r="Z77" s="31"/>
      <c r="AA77" s="31"/>
      <c r="AB77" s="31"/>
      <c r="AC77" s="31"/>
      <c r="AD77" s="31"/>
      <c r="AE77" s="31"/>
      <c r="AF77" s="31"/>
      <c r="AG77" s="31"/>
      <c r="AH77" s="31"/>
      <c r="AI77" s="31"/>
      <c r="AJ77" s="31"/>
      <c r="AK77" s="31"/>
      <c r="AL77" s="31"/>
      <c r="AM77" s="31"/>
      <c r="AN77" s="31"/>
      <c r="AO77" s="33"/>
      <c r="AP77" s="33"/>
      <c r="AQ77" s="33"/>
      <c r="AR77" s="33"/>
      <c r="AS77" s="33"/>
      <c r="AT77" s="33"/>
      <c r="AU77" s="33"/>
      <c r="AV77" s="33"/>
      <c r="AW77" s="33"/>
      <c r="AX77" s="33"/>
      <c r="AY77" s="33"/>
      <c r="AZ77" s="33"/>
    </row>
    <row r="78" spans="2:52" s="34" customFormat="1">
      <c r="Z78" s="31"/>
      <c r="AA78" s="31"/>
      <c r="AB78" s="31"/>
      <c r="AC78" s="31"/>
      <c r="AD78" s="31"/>
      <c r="AE78" s="31"/>
      <c r="AF78" s="31"/>
      <c r="AG78" s="31"/>
      <c r="AH78" s="31"/>
      <c r="AI78" s="31"/>
      <c r="AJ78" s="31"/>
      <c r="AK78" s="31"/>
      <c r="AL78" s="31"/>
      <c r="AM78" s="31"/>
      <c r="AN78" s="31"/>
      <c r="AO78" s="33"/>
      <c r="AP78" s="33"/>
      <c r="AQ78" s="33"/>
      <c r="AR78" s="33"/>
      <c r="AS78" s="33"/>
      <c r="AT78" s="33"/>
      <c r="AU78" s="33"/>
      <c r="AV78" s="33"/>
      <c r="AW78" s="33"/>
      <c r="AX78" s="33"/>
      <c r="AY78" s="33"/>
      <c r="AZ78" s="33"/>
    </row>
    <row r="79" spans="2:52" s="34" customFormat="1">
      <c r="Z79" s="31"/>
      <c r="AA79" s="31"/>
      <c r="AB79" s="31"/>
      <c r="AC79" s="31"/>
      <c r="AD79" s="31"/>
      <c r="AE79" s="31"/>
      <c r="AF79" s="31"/>
      <c r="AG79" s="31"/>
      <c r="AH79" s="31"/>
      <c r="AI79" s="31"/>
      <c r="AJ79" s="31"/>
      <c r="AK79" s="31"/>
      <c r="AL79" s="31"/>
      <c r="AM79" s="31"/>
      <c r="AN79" s="31"/>
      <c r="AO79" s="33"/>
      <c r="AP79" s="33"/>
      <c r="AQ79" s="33"/>
      <c r="AR79" s="33"/>
      <c r="AS79" s="33"/>
      <c r="AT79" s="33"/>
      <c r="AU79" s="33"/>
      <c r="AV79" s="33"/>
      <c r="AW79" s="33"/>
      <c r="AX79" s="33"/>
      <c r="AY79" s="33"/>
      <c r="AZ79" s="33"/>
    </row>
    <row r="80" spans="2:52" s="34" customFormat="1">
      <c r="Z80" s="31"/>
      <c r="AA80" s="31"/>
      <c r="AB80" s="31"/>
      <c r="AC80" s="31"/>
      <c r="AD80" s="31"/>
      <c r="AE80" s="31"/>
      <c r="AF80" s="31"/>
      <c r="AG80" s="31"/>
      <c r="AH80" s="31"/>
      <c r="AI80" s="31"/>
      <c r="AJ80" s="31"/>
      <c r="AK80" s="31"/>
      <c r="AL80" s="31"/>
      <c r="AM80" s="31"/>
      <c r="AN80" s="31"/>
      <c r="AO80" s="33"/>
      <c r="AP80" s="33"/>
      <c r="AQ80" s="33"/>
      <c r="AR80" s="33"/>
      <c r="AS80" s="33"/>
      <c r="AT80" s="33"/>
      <c r="AU80" s="33"/>
      <c r="AV80" s="33"/>
      <c r="AW80" s="33"/>
      <c r="AX80" s="33"/>
      <c r="AY80" s="33"/>
      <c r="AZ80" s="33"/>
    </row>
    <row r="81" spans="26:52" s="34" customFormat="1">
      <c r="Z81" s="31"/>
      <c r="AA81" s="31"/>
      <c r="AB81" s="31"/>
      <c r="AC81" s="31"/>
      <c r="AD81" s="31"/>
      <c r="AE81" s="31"/>
      <c r="AF81" s="31"/>
      <c r="AG81" s="31"/>
      <c r="AH81" s="31"/>
      <c r="AI81" s="31"/>
      <c r="AJ81" s="31"/>
      <c r="AK81" s="31"/>
      <c r="AL81" s="31"/>
      <c r="AM81" s="31"/>
      <c r="AN81" s="31"/>
      <c r="AO81" s="33"/>
      <c r="AP81" s="33"/>
      <c r="AQ81" s="33"/>
      <c r="AR81" s="33"/>
      <c r="AS81" s="33"/>
      <c r="AT81" s="33"/>
      <c r="AU81" s="33"/>
      <c r="AV81" s="33"/>
      <c r="AW81" s="33"/>
      <c r="AX81" s="33"/>
      <c r="AY81" s="33"/>
      <c r="AZ81" s="33"/>
    </row>
    <row r="82" spans="26:52" s="34" customFormat="1">
      <c r="Z82" s="31"/>
      <c r="AA82" s="31"/>
      <c r="AB82" s="31"/>
      <c r="AC82" s="31"/>
      <c r="AD82" s="31"/>
      <c r="AE82" s="31"/>
      <c r="AF82" s="31"/>
      <c r="AG82" s="31"/>
      <c r="AH82" s="31"/>
      <c r="AI82" s="31"/>
      <c r="AJ82" s="31"/>
      <c r="AK82" s="31"/>
      <c r="AL82" s="31"/>
      <c r="AM82" s="31"/>
      <c r="AN82" s="31"/>
      <c r="AO82" s="33"/>
      <c r="AP82" s="33"/>
      <c r="AQ82" s="33"/>
      <c r="AR82" s="33"/>
      <c r="AS82" s="33"/>
      <c r="AT82" s="33"/>
      <c r="AU82" s="33"/>
      <c r="AV82" s="33"/>
      <c r="AW82" s="33"/>
      <c r="AX82" s="33"/>
      <c r="AY82" s="33"/>
      <c r="AZ82" s="33"/>
    </row>
    <row r="83" spans="26:52" s="34" customFormat="1">
      <c r="Z83" s="31"/>
      <c r="AA83" s="31"/>
      <c r="AB83" s="31"/>
      <c r="AC83" s="31"/>
      <c r="AD83" s="31"/>
      <c r="AE83" s="31"/>
      <c r="AF83" s="31"/>
      <c r="AG83" s="31"/>
      <c r="AH83" s="31"/>
      <c r="AI83" s="31"/>
      <c r="AJ83" s="31"/>
      <c r="AK83" s="31"/>
      <c r="AL83" s="31"/>
      <c r="AM83" s="31"/>
      <c r="AN83" s="31"/>
      <c r="AO83" s="33"/>
      <c r="AP83" s="33"/>
      <c r="AQ83" s="33"/>
      <c r="AR83" s="33"/>
      <c r="AS83" s="33"/>
      <c r="AT83" s="33"/>
      <c r="AU83" s="33"/>
      <c r="AV83" s="33"/>
      <c r="AW83" s="33"/>
      <c r="AX83" s="33"/>
      <c r="AY83" s="33"/>
      <c r="AZ83" s="33"/>
    </row>
    <row r="84" spans="26:52" s="34" customFormat="1">
      <c r="Z84" s="31"/>
      <c r="AA84" s="31"/>
      <c r="AB84" s="31"/>
      <c r="AC84" s="31"/>
      <c r="AD84" s="31"/>
      <c r="AE84" s="31"/>
      <c r="AF84" s="31"/>
      <c r="AG84" s="31"/>
      <c r="AH84" s="31"/>
      <c r="AI84" s="31"/>
      <c r="AJ84" s="31"/>
      <c r="AK84" s="31"/>
      <c r="AL84" s="31"/>
      <c r="AM84" s="31"/>
      <c r="AN84" s="31"/>
      <c r="AO84" s="33"/>
      <c r="AP84" s="33"/>
      <c r="AQ84" s="33"/>
      <c r="AR84" s="33"/>
      <c r="AS84" s="33"/>
      <c r="AT84" s="33"/>
      <c r="AU84" s="33"/>
      <c r="AV84" s="33"/>
      <c r="AW84" s="33"/>
      <c r="AX84" s="33"/>
      <c r="AY84" s="33"/>
      <c r="AZ84" s="33"/>
    </row>
    <row r="85" spans="26:52" s="34" customFormat="1">
      <c r="Z85" s="31"/>
      <c r="AA85" s="31"/>
      <c r="AB85" s="31"/>
      <c r="AC85" s="31"/>
      <c r="AD85" s="31"/>
      <c r="AE85" s="31"/>
      <c r="AF85" s="31"/>
      <c r="AG85" s="31"/>
      <c r="AH85" s="31"/>
      <c r="AI85" s="31"/>
      <c r="AJ85" s="31"/>
      <c r="AK85" s="31"/>
      <c r="AL85" s="31"/>
      <c r="AM85" s="31"/>
      <c r="AN85" s="31"/>
      <c r="AO85" s="33"/>
      <c r="AP85" s="33"/>
      <c r="AQ85" s="33"/>
      <c r="AR85" s="33"/>
      <c r="AS85" s="33"/>
      <c r="AT85" s="33"/>
      <c r="AU85" s="33"/>
      <c r="AV85" s="33"/>
      <c r="AW85" s="33"/>
      <c r="AX85" s="33"/>
      <c r="AY85" s="33"/>
      <c r="AZ85" s="33"/>
    </row>
    <row r="86" spans="26:52" s="34" customFormat="1">
      <c r="Z86" s="31"/>
      <c r="AA86" s="31"/>
      <c r="AB86" s="31"/>
      <c r="AC86" s="31"/>
      <c r="AD86" s="31"/>
      <c r="AE86" s="31"/>
      <c r="AF86" s="31"/>
      <c r="AG86" s="31"/>
      <c r="AH86" s="31"/>
      <c r="AI86" s="31"/>
      <c r="AJ86" s="31"/>
      <c r="AK86" s="31"/>
      <c r="AL86" s="31"/>
      <c r="AM86" s="31"/>
      <c r="AN86" s="31"/>
      <c r="AO86" s="33"/>
      <c r="AP86" s="33"/>
      <c r="AQ86" s="33"/>
      <c r="AR86" s="33"/>
      <c r="AS86" s="33"/>
      <c r="AT86" s="33"/>
      <c r="AU86" s="33"/>
      <c r="AV86" s="33"/>
      <c r="AW86" s="33"/>
      <c r="AX86" s="33"/>
      <c r="AY86" s="33"/>
      <c r="AZ86" s="33"/>
    </row>
    <row r="87" spans="26:52" s="34" customFormat="1">
      <c r="Z87" s="31"/>
      <c r="AA87" s="31"/>
      <c r="AB87" s="31"/>
      <c r="AC87" s="31"/>
      <c r="AD87" s="31"/>
      <c r="AE87" s="31"/>
      <c r="AF87" s="31"/>
      <c r="AG87" s="31"/>
      <c r="AH87" s="31"/>
      <c r="AI87" s="31"/>
      <c r="AJ87" s="31"/>
      <c r="AK87" s="31"/>
      <c r="AL87" s="31"/>
      <c r="AM87" s="31"/>
      <c r="AN87" s="31"/>
      <c r="AO87" s="33"/>
      <c r="AP87" s="33"/>
      <c r="AQ87" s="33"/>
      <c r="AR87" s="33"/>
      <c r="AS87" s="33"/>
      <c r="AT87" s="33"/>
      <c r="AU87" s="33"/>
      <c r="AV87" s="33"/>
      <c r="AW87" s="33"/>
      <c r="AX87" s="33"/>
      <c r="AY87" s="33"/>
      <c r="AZ87" s="33"/>
    </row>
    <row r="88" spans="26:52" s="34" customFormat="1">
      <c r="Z88" s="31"/>
      <c r="AA88" s="31"/>
      <c r="AB88" s="31"/>
      <c r="AC88" s="31"/>
      <c r="AD88" s="31"/>
      <c r="AE88" s="31"/>
      <c r="AF88" s="31"/>
      <c r="AG88" s="31"/>
      <c r="AH88" s="31"/>
      <c r="AI88" s="31"/>
      <c r="AJ88" s="31"/>
      <c r="AK88" s="31"/>
      <c r="AL88" s="31"/>
      <c r="AM88" s="31"/>
      <c r="AN88" s="31"/>
      <c r="AO88" s="33"/>
      <c r="AP88" s="33"/>
      <c r="AQ88" s="33"/>
      <c r="AR88" s="33"/>
      <c r="AS88" s="33"/>
      <c r="AT88" s="33"/>
      <c r="AU88" s="33"/>
      <c r="AV88" s="33"/>
      <c r="AW88" s="33"/>
      <c r="AX88" s="33"/>
      <c r="AY88" s="33"/>
      <c r="AZ88" s="33"/>
    </row>
    <row r="89" spans="26:52" s="34" customFormat="1">
      <c r="Z89" s="31"/>
      <c r="AA89" s="31"/>
      <c r="AB89" s="31"/>
      <c r="AC89" s="31"/>
      <c r="AD89" s="31"/>
      <c r="AE89" s="31"/>
      <c r="AF89" s="31"/>
      <c r="AG89" s="31"/>
      <c r="AH89" s="31"/>
      <c r="AI89" s="31"/>
      <c r="AJ89" s="31"/>
      <c r="AK89" s="31"/>
      <c r="AL89" s="31"/>
      <c r="AM89" s="31"/>
      <c r="AN89" s="31"/>
      <c r="AO89" s="33"/>
      <c r="AP89" s="33"/>
      <c r="AQ89" s="33"/>
      <c r="AR89" s="33"/>
      <c r="AS89" s="33"/>
      <c r="AT89" s="33"/>
      <c r="AU89" s="33"/>
      <c r="AV89" s="33"/>
      <c r="AW89" s="33"/>
      <c r="AX89" s="33"/>
      <c r="AY89" s="33"/>
      <c r="AZ89" s="33"/>
    </row>
    <row r="90" spans="26:52" s="34" customFormat="1">
      <c r="Z90" s="31"/>
      <c r="AA90" s="31"/>
      <c r="AB90" s="31"/>
      <c r="AC90" s="31"/>
      <c r="AD90" s="31"/>
      <c r="AE90" s="31"/>
      <c r="AF90" s="31"/>
      <c r="AG90" s="31"/>
      <c r="AH90" s="31"/>
      <c r="AI90" s="31"/>
      <c r="AJ90" s="31"/>
      <c r="AK90" s="31"/>
      <c r="AL90" s="31"/>
      <c r="AM90" s="31"/>
      <c r="AN90" s="31"/>
      <c r="AO90" s="33"/>
      <c r="AP90" s="33"/>
      <c r="AQ90" s="33"/>
      <c r="AR90" s="33"/>
      <c r="AS90" s="33"/>
      <c r="AT90" s="33"/>
      <c r="AU90" s="33"/>
      <c r="AV90" s="33"/>
      <c r="AW90" s="33"/>
      <c r="AX90" s="33"/>
      <c r="AY90" s="33"/>
      <c r="AZ90" s="33"/>
    </row>
    <row r="91" spans="26:52" s="34" customFormat="1">
      <c r="Z91" s="31"/>
      <c r="AA91" s="31"/>
      <c r="AB91" s="31"/>
      <c r="AC91" s="31"/>
      <c r="AD91" s="31"/>
      <c r="AE91" s="31"/>
      <c r="AF91" s="31"/>
      <c r="AG91" s="31"/>
      <c r="AH91" s="31"/>
      <c r="AI91" s="31"/>
      <c r="AJ91" s="31"/>
      <c r="AK91" s="31"/>
      <c r="AL91" s="31"/>
      <c r="AM91" s="31"/>
      <c r="AN91" s="31"/>
      <c r="AO91" s="33"/>
      <c r="AP91" s="33"/>
      <c r="AQ91" s="33"/>
      <c r="AR91" s="33"/>
      <c r="AS91" s="33"/>
      <c r="AT91" s="33"/>
      <c r="AU91" s="33"/>
      <c r="AV91" s="33"/>
      <c r="AW91" s="33"/>
      <c r="AX91" s="33"/>
      <c r="AY91" s="33"/>
      <c r="AZ91" s="33"/>
    </row>
    <row r="92" spans="26:52" s="34" customFormat="1">
      <c r="Z92" s="31"/>
      <c r="AA92" s="31"/>
      <c r="AB92" s="31"/>
      <c r="AC92" s="31"/>
      <c r="AD92" s="31"/>
      <c r="AE92" s="31"/>
      <c r="AF92" s="31"/>
      <c r="AG92" s="31"/>
      <c r="AH92" s="31"/>
      <c r="AI92" s="31"/>
      <c r="AJ92" s="31"/>
      <c r="AK92" s="31"/>
      <c r="AL92" s="31"/>
      <c r="AM92" s="31"/>
      <c r="AN92" s="31"/>
      <c r="AO92" s="33"/>
      <c r="AP92" s="33"/>
      <c r="AQ92" s="33"/>
      <c r="AR92" s="33"/>
      <c r="AS92" s="33"/>
      <c r="AT92" s="33"/>
      <c r="AU92" s="33"/>
      <c r="AV92" s="33"/>
      <c r="AW92" s="33"/>
      <c r="AX92" s="33"/>
      <c r="AY92" s="33"/>
      <c r="AZ92" s="33"/>
    </row>
    <row r="93" spans="26:52" s="34" customFormat="1">
      <c r="Z93" s="31"/>
      <c r="AA93" s="31"/>
      <c r="AB93" s="31"/>
      <c r="AC93" s="31"/>
      <c r="AD93" s="31"/>
      <c r="AE93" s="31"/>
      <c r="AF93" s="31"/>
      <c r="AG93" s="31"/>
      <c r="AH93" s="31"/>
      <c r="AI93" s="31"/>
      <c r="AJ93" s="31"/>
      <c r="AK93" s="31"/>
      <c r="AL93" s="31"/>
      <c r="AM93" s="31"/>
      <c r="AN93" s="31"/>
      <c r="AO93" s="33"/>
      <c r="AP93" s="33"/>
      <c r="AQ93" s="33"/>
      <c r="AR93" s="33"/>
      <c r="AS93" s="33"/>
      <c r="AT93" s="33"/>
      <c r="AU93" s="33"/>
      <c r="AV93" s="33"/>
      <c r="AW93" s="33"/>
      <c r="AX93" s="33"/>
      <c r="AY93" s="33"/>
      <c r="AZ93" s="33"/>
    </row>
    <row r="94" spans="26:52" s="34" customFormat="1">
      <c r="Z94" s="31"/>
      <c r="AA94" s="31"/>
      <c r="AB94" s="31"/>
      <c r="AC94" s="31"/>
      <c r="AD94" s="31"/>
      <c r="AE94" s="31"/>
      <c r="AF94" s="31"/>
      <c r="AG94" s="31"/>
      <c r="AH94" s="31"/>
      <c r="AI94" s="31"/>
      <c r="AJ94" s="31"/>
      <c r="AK94" s="31"/>
      <c r="AL94" s="31"/>
      <c r="AM94" s="31"/>
      <c r="AN94" s="31"/>
      <c r="AO94" s="33"/>
      <c r="AP94" s="33"/>
      <c r="AQ94" s="33"/>
      <c r="AR94" s="33"/>
      <c r="AS94" s="33"/>
      <c r="AT94" s="33"/>
      <c r="AU94" s="33"/>
      <c r="AV94" s="33"/>
      <c r="AW94" s="33"/>
      <c r="AX94" s="33"/>
      <c r="AY94" s="33"/>
      <c r="AZ94" s="33"/>
    </row>
    <row r="95" spans="26:52" s="34" customFormat="1">
      <c r="Z95" s="31"/>
      <c r="AA95" s="31"/>
      <c r="AB95" s="31"/>
      <c r="AC95" s="31"/>
      <c r="AD95" s="31"/>
      <c r="AE95" s="31"/>
      <c r="AF95" s="31"/>
      <c r="AG95" s="31"/>
      <c r="AH95" s="31"/>
      <c r="AI95" s="31"/>
      <c r="AJ95" s="31"/>
      <c r="AK95" s="31"/>
      <c r="AL95" s="31"/>
      <c r="AM95" s="31"/>
      <c r="AN95" s="31"/>
      <c r="AO95" s="33"/>
      <c r="AP95" s="33"/>
      <c r="AQ95" s="33"/>
      <c r="AR95" s="33"/>
      <c r="AS95" s="33"/>
      <c r="AT95" s="33"/>
      <c r="AU95" s="33"/>
      <c r="AV95" s="33"/>
      <c r="AW95" s="33"/>
      <c r="AX95" s="33"/>
      <c r="AY95" s="33"/>
      <c r="AZ95" s="33"/>
    </row>
    <row r="96" spans="26:52" s="34" customFormat="1">
      <c r="Z96" s="31"/>
      <c r="AA96" s="31"/>
      <c r="AB96" s="31"/>
      <c r="AC96" s="31"/>
      <c r="AD96" s="31"/>
      <c r="AE96" s="31"/>
      <c r="AF96" s="31"/>
      <c r="AG96" s="31"/>
      <c r="AH96" s="31"/>
      <c r="AI96" s="31"/>
      <c r="AJ96" s="31"/>
      <c r="AK96" s="31"/>
      <c r="AL96" s="31"/>
      <c r="AM96" s="31"/>
      <c r="AN96" s="31"/>
      <c r="AO96" s="33"/>
      <c r="AP96" s="33"/>
      <c r="AQ96" s="33"/>
      <c r="AR96" s="33"/>
      <c r="AS96" s="33"/>
      <c r="AT96" s="33"/>
      <c r="AU96" s="33"/>
      <c r="AV96" s="33"/>
      <c r="AW96" s="33"/>
      <c r="AX96" s="33"/>
      <c r="AY96" s="33"/>
      <c r="AZ96" s="33"/>
    </row>
    <row r="97" spans="26:52" s="34" customFormat="1">
      <c r="Z97" s="31"/>
      <c r="AA97" s="31"/>
      <c r="AB97" s="31"/>
      <c r="AC97" s="31"/>
      <c r="AD97" s="31"/>
      <c r="AE97" s="31"/>
      <c r="AF97" s="31"/>
      <c r="AG97" s="31"/>
      <c r="AH97" s="31"/>
      <c r="AI97" s="31"/>
      <c r="AJ97" s="31"/>
      <c r="AK97" s="31"/>
      <c r="AL97" s="31"/>
      <c r="AM97" s="31"/>
      <c r="AN97" s="31"/>
      <c r="AO97" s="33"/>
      <c r="AP97" s="33"/>
      <c r="AQ97" s="33"/>
      <c r="AR97" s="33"/>
      <c r="AS97" s="33"/>
      <c r="AT97" s="33"/>
      <c r="AU97" s="33"/>
      <c r="AV97" s="33"/>
      <c r="AW97" s="33"/>
      <c r="AX97" s="33"/>
      <c r="AY97" s="33"/>
      <c r="AZ97" s="33"/>
    </row>
    <row r="98" spans="26:52" s="34" customFormat="1">
      <c r="Z98" s="31"/>
      <c r="AA98" s="31"/>
      <c r="AB98" s="31"/>
      <c r="AC98" s="31"/>
      <c r="AD98" s="31"/>
      <c r="AE98" s="31"/>
      <c r="AF98" s="31"/>
      <c r="AG98" s="31"/>
      <c r="AH98" s="31"/>
      <c r="AI98" s="31"/>
      <c r="AJ98" s="31"/>
      <c r="AK98" s="31"/>
      <c r="AL98" s="31"/>
      <c r="AM98" s="31"/>
      <c r="AN98" s="31"/>
      <c r="AO98" s="33"/>
      <c r="AP98" s="33"/>
      <c r="AQ98" s="33"/>
      <c r="AR98" s="33"/>
      <c r="AS98" s="33"/>
      <c r="AT98" s="33"/>
      <c r="AU98" s="33"/>
      <c r="AV98" s="33"/>
      <c r="AW98" s="33"/>
      <c r="AX98" s="33"/>
      <c r="AY98" s="33"/>
      <c r="AZ98" s="33"/>
    </row>
    <row r="99" spans="26:52" s="34" customFormat="1">
      <c r="Z99" s="31"/>
      <c r="AA99" s="31"/>
      <c r="AB99" s="31"/>
      <c r="AC99" s="31"/>
      <c r="AD99" s="31"/>
      <c r="AE99" s="31"/>
      <c r="AF99" s="31"/>
      <c r="AG99" s="31"/>
      <c r="AH99" s="31"/>
      <c r="AI99" s="31"/>
      <c r="AJ99" s="31"/>
      <c r="AK99" s="31"/>
      <c r="AL99" s="31"/>
      <c r="AM99" s="31"/>
      <c r="AN99" s="31"/>
      <c r="AO99" s="33"/>
      <c r="AP99" s="33"/>
      <c r="AQ99" s="33"/>
      <c r="AR99" s="33"/>
      <c r="AS99" s="33"/>
      <c r="AT99" s="33"/>
      <c r="AU99" s="33"/>
      <c r="AV99" s="33"/>
      <c r="AW99" s="33"/>
      <c r="AX99" s="33"/>
      <c r="AY99" s="33"/>
      <c r="AZ99" s="33"/>
    </row>
    <row r="100" spans="26:52" s="34" customFormat="1">
      <c r="Z100" s="31"/>
      <c r="AA100" s="31"/>
      <c r="AB100" s="31"/>
      <c r="AC100" s="31"/>
      <c r="AD100" s="31"/>
      <c r="AE100" s="31"/>
      <c r="AF100" s="31"/>
      <c r="AG100" s="31"/>
      <c r="AH100" s="31"/>
      <c r="AI100" s="31"/>
      <c r="AJ100" s="31"/>
      <c r="AK100" s="31"/>
      <c r="AL100" s="31"/>
      <c r="AM100" s="31"/>
      <c r="AN100" s="31"/>
      <c r="AO100" s="33"/>
      <c r="AP100" s="33"/>
      <c r="AQ100" s="33"/>
      <c r="AR100" s="33"/>
      <c r="AS100" s="33"/>
      <c r="AT100" s="33"/>
      <c r="AU100" s="33"/>
      <c r="AV100" s="33"/>
      <c r="AW100" s="33"/>
      <c r="AX100" s="33"/>
      <c r="AY100" s="33"/>
      <c r="AZ100" s="33"/>
    </row>
    <row r="101" spans="26:52" s="34" customFormat="1">
      <c r="Z101" s="31"/>
      <c r="AA101" s="31"/>
      <c r="AB101" s="31"/>
      <c r="AC101" s="31"/>
      <c r="AD101" s="31"/>
      <c r="AE101" s="31"/>
      <c r="AF101" s="31"/>
      <c r="AG101" s="31"/>
      <c r="AH101" s="31"/>
      <c r="AI101" s="31"/>
      <c r="AJ101" s="31"/>
      <c r="AK101" s="31"/>
      <c r="AL101" s="31"/>
      <c r="AM101" s="31"/>
      <c r="AN101" s="31"/>
      <c r="AO101" s="33"/>
      <c r="AP101" s="33"/>
      <c r="AQ101" s="33"/>
      <c r="AR101" s="33"/>
      <c r="AS101" s="33"/>
      <c r="AT101" s="33"/>
      <c r="AU101" s="33"/>
      <c r="AV101" s="33"/>
      <c r="AW101" s="33"/>
      <c r="AX101" s="33"/>
      <c r="AY101" s="33"/>
      <c r="AZ101" s="33"/>
    </row>
    <row r="102" spans="26:52" s="34" customFormat="1">
      <c r="Z102" s="31"/>
      <c r="AA102" s="31"/>
      <c r="AB102" s="31"/>
      <c r="AC102" s="31"/>
      <c r="AD102" s="31"/>
      <c r="AE102" s="31"/>
      <c r="AF102" s="31"/>
      <c r="AG102" s="31"/>
      <c r="AH102" s="31"/>
      <c r="AI102" s="31"/>
      <c r="AJ102" s="31"/>
      <c r="AK102" s="31"/>
      <c r="AL102" s="31"/>
      <c r="AM102" s="31"/>
      <c r="AN102" s="31"/>
      <c r="AO102" s="33"/>
      <c r="AP102" s="33"/>
      <c r="AQ102" s="33"/>
      <c r="AR102" s="33"/>
      <c r="AS102" s="33"/>
      <c r="AT102" s="33"/>
      <c r="AU102" s="33"/>
      <c r="AV102" s="33"/>
      <c r="AW102" s="33"/>
      <c r="AX102" s="33"/>
      <c r="AY102" s="33"/>
      <c r="AZ102" s="33"/>
    </row>
    <row r="103" spans="26:52" s="34" customFormat="1">
      <c r="Z103" s="31"/>
      <c r="AA103" s="31"/>
      <c r="AB103" s="31"/>
      <c r="AC103" s="31"/>
      <c r="AD103" s="31"/>
      <c r="AE103" s="31"/>
      <c r="AF103" s="31"/>
      <c r="AG103" s="31"/>
      <c r="AH103" s="31"/>
      <c r="AI103" s="31"/>
      <c r="AJ103" s="31"/>
      <c r="AK103" s="31"/>
      <c r="AL103" s="31"/>
      <c r="AM103" s="31"/>
      <c r="AN103" s="31"/>
      <c r="AO103" s="33"/>
      <c r="AP103" s="33"/>
      <c r="AQ103" s="33"/>
      <c r="AR103" s="33"/>
      <c r="AS103" s="33"/>
      <c r="AT103" s="33"/>
      <c r="AU103" s="33"/>
      <c r="AV103" s="33"/>
      <c r="AW103" s="33"/>
      <c r="AX103" s="33"/>
      <c r="AY103" s="33"/>
      <c r="AZ103" s="33"/>
    </row>
    <row r="104" spans="26:52" s="34" customFormat="1">
      <c r="Z104" s="31"/>
      <c r="AA104" s="31"/>
      <c r="AB104" s="31"/>
      <c r="AC104" s="31"/>
      <c r="AD104" s="31"/>
      <c r="AE104" s="31"/>
      <c r="AF104" s="31"/>
      <c r="AG104" s="31"/>
      <c r="AH104" s="31"/>
      <c r="AI104" s="31"/>
      <c r="AJ104" s="31"/>
      <c r="AK104" s="31"/>
      <c r="AL104" s="31"/>
      <c r="AM104" s="31"/>
      <c r="AN104" s="31"/>
      <c r="AO104" s="33"/>
      <c r="AP104" s="33"/>
      <c r="AQ104" s="33"/>
      <c r="AR104" s="33"/>
      <c r="AS104" s="33"/>
      <c r="AT104" s="33"/>
      <c r="AU104" s="33"/>
      <c r="AV104" s="33"/>
      <c r="AW104" s="33"/>
      <c r="AX104" s="33"/>
      <c r="AY104" s="33"/>
      <c r="AZ104" s="33"/>
    </row>
    <row r="105" spans="26:52" s="34" customFormat="1">
      <c r="Z105" s="31"/>
      <c r="AA105" s="31"/>
      <c r="AB105" s="31"/>
      <c r="AC105" s="31"/>
      <c r="AD105" s="31"/>
      <c r="AE105" s="31"/>
      <c r="AF105" s="31"/>
      <c r="AG105" s="31"/>
      <c r="AH105" s="31"/>
      <c r="AI105" s="31"/>
      <c r="AJ105" s="31"/>
      <c r="AK105" s="31"/>
      <c r="AL105" s="31"/>
      <c r="AM105" s="31"/>
      <c r="AN105" s="31"/>
      <c r="AO105" s="33"/>
      <c r="AP105" s="33"/>
      <c r="AQ105" s="33"/>
      <c r="AR105" s="33"/>
      <c r="AS105" s="33"/>
      <c r="AT105" s="33"/>
      <c r="AU105" s="33"/>
      <c r="AV105" s="33"/>
      <c r="AW105" s="33"/>
      <c r="AX105" s="33"/>
      <c r="AY105" s="33"/>
      <c r="AZ105" s="33"/>
    </row>
    <row r="106" spans="26:52" s="34" customFormat="1">
      <c r="Z106" s="31"/>
      <c r="AA106" s="31"/>
      <c r="AB106" s="31"/>
      <c r="AC106" s="31"/>
      <c r="AD106" s="31"/>
      <c r="AE106" s="31"/>
      <c r="AF106" s="31"/>
      <c r="AG106" s="31"/>
      <c r="AH106" s="31"/>
      <c r="AI106" s="31"/>
      <c r="AJ106" s="31"/>
      <c r="AK106" s="31"/>
      <c r="AL106" s="31"/>
      <c r="AM106" s="31"/>
      <c r="AN106" s="31"/>
      <c r="AO106" s="33"/>
      <c r="AP106" s="33"/>
      <c r="AQ106" s="33"/>
      <c r="AR106" s="33"/>
      <c r="AS106" s="33"/>
      <c r="AT106" s="33"/>
      <c r="AU106" s="33"/>
      <c r="AV106" s="33"/>
      <c r="AW106" s="33"/>
      <c r="AX106" s="33"/>
      <c r="AY106" s="33"/>
      <c r="AZ106" s="33"/>
    </row>
    <row r="107" spans="26:52" s="34" customFormat="1">
      <c r="Z107" s="31"/>
      <c r="AA107" s="31"/>
      <c r="AB107" s="31"/>
      <c r="AC107" s="31"/>
      <c r="AD107" s="31"/>
      <c r="AE107" s="31"/>
      <c r="AF107" s="31"/>
      <c r="AG107" s="31"/>
      <c r="AH107" s="31"/>
      <c r="AI107" s="31"/>
      <c r="AJ107" s="31"/>
      <c r="AK107" s="31"/>
      <c r="AL107" s="31"/>
      <c r="AM107" s="31"/>
      <c r="AN107" s="31"/>
      <c r="AO107" s="33"/>
      <c r="AP107" s="33"/>
      <c r="AQ107" s="33"/>
      <c r="AR107" s="33"/>
      <c r="AS107" s="33"/>
      <c r="AT107" s="33"/>
      <c r="AU107" s="33"/>
      <c r="AV107" s="33"/>
      <c r="AW107" s="33"/>
      <c r="AX107" s="33"/>
      <c r="AY107" s="33"/>
      <c r="AZ107" s="33"/>
    </row>
    <row r="108" spans="26:52" s="34" customFormat="1">
      <c r="Z108" s="31"/>
      <c r="AA108" s="31"/>
      <c r="AB108" s="31"/>
      <c r="AC108" s="31"/>
      <c r="AD108" s="31"/>
      <c r="AE108" s="31"/>
      <c r="AF108" s="31"/>
      <c r="AG108" s="31"/>
      <c r="AH108" s="31"/>
      <c r="AI108" s="31"/>
      <c r="AJ108" s="31"/>
      <c r="AK108" s="31"/>
      <c r="AL108" s="31"/>
      <c r="AM108" s="31"/>
      <c r="AN108" s="31"/>
      <c r="AO108" s="33"/>
      <c r="AP108" s="33"/>
      <c r="AQ108" s="33"/>
      <c r="AR108" s="33"/>
      <c r="AS108" s="33"/>
      <c r="AT108" s="33"/>
      <c r="AU108" s="33"/>
      <c r="AV108" s="33"/>
      <c r="AW108" s="33"/>
      <c r="AX108" s="33"/>
      <c r="AY108" s="33"/>
      <c r="AZ108" s="33"/>
    </row>
    <row r="109" spans="26:52" s="34" customFormat="1">
      <c r="Z109" s="31"/>
      <c r="AA109" s="31"/>
      <c r="AB109" s="31"/>
      <c r="AC109" s="31"/>
      <c r="AD109" s="31"/>
      <c r="AE109" s="31"/>
      <c r="AF109" s="31"/>
      <c r="AG109" s="31"/>
      <c r="AH109" s="31"/>
      <c r="AI109" s="31"/>
      <c r="AJ109" s="31"/>
      <c r="AK109" s="31"/>
      <c r="AL109" s="31"/>
      <c r="AM109" s="31"/>
      <c r="AN109" s="31"/>
      <c r="AO109" s="33"/>
      <c r="AP109" s="33"/>
      <c r="AQ109" s="33"/>
      <c r="AR109" s="33"/>
      <c r="AS109" s="33"/>
      <c r="AT109" s="33"/>
      <c r="AU109" s="33"/>
      <c r="AV109" s="33"/>
      <c r="AW109" s="33"/>
      <c r="AX109" s="33"/>
      <c r="AY109" s="33"/>
      <c r="AZ109" s="33"/>
    </row>
    <row r="110" spans="26:52" s="34" customFormat="1">
      <c r="Z110" s="31"/>
      <c r="AA110" s="31"/>
      <c r="AB110" s="31"/>
      <c r="AC110" s="31"/>
      <c r="AD110" s="31"/>
      <c r="AE110" s="31"/>
      <c r="AF110" s="31"/>
      <c r="AG110" s="31"/>
      <c r="AH110" s="31"/>
      <c r="AI110" s="31"/>
      <c r="AJ110" s="31"/>
      <c r="AK110" s="31"/>
      <c r="AL110" s="31"/>
      <c r="AM110" s="31"/>
      <c r="AN110" s="31"/>
      <c r="AO110" s="33"/>
      <c r="AP110" s="33"/>
      <c r="AQ110" s="33"/>
      <c r="AR110" s="33"/>
      <c r="AS110" s="33"/>
      <c r="AT110" s="33"/>
      <c r="AU110" s="33"/>
      <c r="AV110" s="33"/>
      <c r="AW110" s="33"/>
      <c r="AX110" s="33"/>
      <c r="AY110" s="33"/>
      <c r="AZ110" s="33"/>
    </row>
    <row r="111" spans="26:52" s="34" customFormat="1">
      <c r="Z111" s="31"/>
      <c r="AA111" s="31"/>
      <c r="AB111" s="31"/>
      <c r="AC111" s="31"/>
      <c r="AD111" s="31"/>
      <c r="AE111" s="31"/>
      <c r="AF111" s="31"/>
      <c r="AG111" s="31"/>
      <c r="AH111" s="31"/>
      <c r="AI111" s="31"/>
      <c r="AJ111" s="31"/>
      <c r="AK111" s="31"/>
      <c r="AL111" s="31"/>
      <c r="AM111" s="31"/>
      <c r="AN111" s="31"/>
      <c r="AO111" s="33"/>
      <c r="AP111" s="33"/>
      <c r="AQ111" s="33"/>
      <c r="AR111" s="33"/>
      <c r="AS111" s="33"/>
      <c r="AT111" s="33"/>
      <c r="AU111" s="33"/>
      <c r="AV111" s="33"/>
      <c r="AW111" s="33"/>
      <c r="AX111" s="33"/>
      <c r="AY111" s="33"/>
      <c r="AZ111" s="33"/>
    </row>
    <row r="112" spans="26:52" s="34" customFormat="1">
      <c r="Z112" s="31"/>
      <c r="AA112" s="31"/>
      <c r="AB112" s="31"/>
      <c r="AC112" s="31"/>
      <c r="AD112" s="31"/>
      <c r="AE112" s="31"/>
      <c r="AF112" s="31"/>
      <c r="AG112" s="31"/>
      <c r="AH112" s="31"/>
      <c r="AI112" s="31"/>
      <c r="AJ112" s="31"/>
      <c r="AK112" s="31"/>
      <c r="AL112" s="31"/>
      <c r="AM112" s="31"/>
      <c r="AN112" s="31"/>
      <c r="AO112" s="33"/>
      <c r="AP112" s="33"/>
      <c r="AQ112" s="33"/>
      <c r="AR112" s="33"/>
      <c r="AS112" s="33"/>
      <c r="AT112" s="33"/>
      <c r="AU112" s="33"/>
      <c r="AV112" s="33"/>
      <c r="AW112" s="33"/>
      <c r="AX112" s="33"/>
      <c r="AY112" s="33"/>
      <c r="AZ112" s="33"/>
    </row>
    <row r="113" spans="26:52" s="34" customFormat="1">
      <c r="Z113" s="31"/>
      <c r="AA113" s="31"/>
      <c r="AB113" s="31"/>
      <c r="AC113" s="31"/>
      <c r="AD113" s="31"/>
      <c r="AE113" s="31"/>
      <c r="AF113" s="31"/>
      <c r="AG113" s="31"/>
      <c r="AH113" s="31"/>
      <c r="AI113" s="31"/>
      <c r="AJ113" s="31"/>
      <c r="AK113" s="31"/>
      <c r="AL113" s="31"/>
      <c r="AM113" s="31"/>
      <c r="AN113" s="31"/>
      <c r="AO113" s="33"/>
      <c r="AP113" s="33"/>
      <c r="AQ113" s="33"/>
      <c r="AR113" s="33"/>
      <c r="AS113" s="33"/>
      <c r="AT113" s="33"/>
      <c r="AU113" s="33"/>
      <c r="AV113" s="33"/>
      <c r="AW113" s="33"/>
      <c r="AX113" s="33"/>
      <c r="AY113" s="33"/>
      <c r="AZ113" s="33"/>
    </row>
    <row r="114" spans="26:52" s="34" customFormat="1">
      <c r="Z114" s="31"/>
      <c r="AA114" s="31"/>
      <c r="AB114" s="31"/>
      <c r="AC114" s="31"/>
      <c r="AD114" s="31"/>
      <c r="AE114" s="31"/>
      <c r="AF114" s="31"/>
      <c r="AG114" s="31"/>
      <c r="AH114" s="31"/>
      <c r="AI114" s="31"/>
      <c r="AJ114" s="31"/>
      <c r="AK114" s="31"/>
      <c r="AL114" s="31"/>
      <c r="AM114" s="31"/>
      <c r="AN114" s="31"/>
      <c r="AO114" s="33"/>
      <c r="AP114" s="33"/>
      <c r="AQ114" s="33"/>
      <c r="AR114" s="33"/>
      <c r="AS114" s="33"/>
      <c r="AT114" s="33"/>
      <c r="AU114" s="33"/>
      <c r="AV114" s="33"/>
      <c r="AW114" s="33"/>
      <c r="AX114" s="33"/>
      <c r="AY114" s="33"/>
      <c r="AZ114" s="33"/>
    </row>
    <row r="115" spans="26:52" s="34" customFormat="1">
      <c r="Z115" s="31"/>
      <c r="AA115" s="31"/>
      <c r="AB115" s="31"/>
      <c r="AC115" s="31"/>
      <c r="AD115" s="31"/>
      <c r="AE115" s="31"/>
      <c r="AF115" s="31"/>
      <c r="AG115" s="31"/>
      <c r="AH115" s="31"/>
      <c r="AI115" s="31"/>
      <c r="AJ115" s="31"/>
      <c r="AK115" s="31"/>
      <c r="AL115" s="31"/>
      <c r="AM115" s="31"/>
      <c r="AN115" s="31"/>
      <c r="AO115" s="33"/>
      <c r="AP115" s="33"/>
      <c r="AQ115" s="33"/>
      <c r="AR115" s="33"/>
      <c r="AS115" s="33"/>
      <c r="AT115" s="33"/>
      <c r="AU115" s="33"/>
      <c r="AV115" s="33"/>
      <c r="AW115" s="33"/>
      <c r="AX115" s="33"/>
      <c r="AY115" s="33"/>
      <c r="AZ115" s="33"/>
    </row>
    <row r="116" spans="26:52" s="34" customFormat="1">
      <c r="Z116" s="31"/>
      <c r="AA116" s="31"/>
      <c r="AB116" s="31"/>
      <c r="AC116" s="31"/>
      <c r="AD116" s="31"/>
      <c r="AE116" s="31"/>
      <c r="AF116" s="31"/>
      <c r="AG116" s="31"/>
      <c r="AH116" s="31"/>
      <c r="AI116" s="31"/>
      <c r="AJ116" s="31"/>
      <c r="AK116" s="31"/>
      <c r="AL116" s="31"/>
      <c r="AM116" s="31"/>
      <c r="AN116" s="31"/>
      <c r="AO116" s="33"/>
      <c r="AP116" s="33"/>
      <c r="AQ116" s="33"/>
      <c r="AR116" s="33"/>
      <c r="AS116" s="33"/>
      <c r="AT116" s="33"/>
      <c r="AU116" s="33"/>
      <c r="AV116" s="33"/>
      <c r="AW116" s="33"/>
      <c r="AX116" s="33"/>
      <c r="AY116" s="33"/>
      <c r="AZ116" s="33"/>
    </row>
    <row r="117" spans="26:52" s="34" customFormat="1">
      <c r="Z117" s="31"/>
      <c r="AA117" s="31"/>
      <c r="AB117" s="31"/>
      <c r="AC117" s="31"/>
      <c r="AD117" s="31"/>
      <c r="AE117" s="31"/>
      <c r="AF117" s="31"/>
      <c r="AG117" s="31"/>
      <c r="AH117" s="31"/>
      <c r="AI117" s="31"/>
      <c r="AJ117" s="31"/>
      <c r="AK117" s="31"/>
      <c r="AL117" s="31"/>
      <c r="AM117" s="31"/>
      <c r="AN117" s="31"/>
      <c r="AO117" s="33"/>
      <c r="AP117" s="33"/>
      <c r="AQ117" s="33"/>
      <c r="AR117" s="33"/>
      <c r="AS117" s="33"/>
      <c r="AT117" s="33"/>
      <c r="AU117" s="33"/>
      <c r="AV117" s="33"/>
      <c r="AW117" s="33"/>
      <c r="AX117" s="33"/>
      <c r="AY117" s="33"/>
      <c r="AZ117" s="33"/>
    </row>
    <row r="118" spans="26:52" s="34" customFormat="1">
      <c r="Z118" s="31"/>
      <c r="AA118" s="31"/>
      <c r="AB118" s="31"/>
      <c r="AC118" s="31"/>
      <c r="AD118" s="31"/>
      <c r="AE118" s="31"/>
      <c r="AF118" s="31"/>
      <c r="AG118" s="31"/>
      <c r="AH118" s="31"/>
      <c r="AI118" s="31"/>
      <c r="AJ118" s="31"/>
      <c r="AK118" s="31"/>
      <c r="AL118" s="31"/>
      <c r="AM118" s="31"/>
      <c r="AN118" s="31"/>
      <c r="AO118" s="33"/>
      <c r="AP118" s="33"/>
      <c r="AQ118" s="33"/>
      <c r="AR118" s="33"/>
      <c r="AS118" s="33"/>
      <c r="AT118" s="33"/>
      <c r="AU118" s="33"/>
      <c r="AV118" s="33"/>
      <c r="AW118" s="33"/>
      <c r="AX118" s="33"/>
      <c r="AY118" s="33"/>
      <c r="AZ118" s="33"/>
    </row>
    <row r="119" spans="26:52" s="34" customFormat="1">
      <c r="Z119" s="31"/>
      <c r="AA119" s="31"/>
      <c r="AB119" s="31"/>
      <c r="AC119" s="31"/>
      <c r="AD119" s="31"/>
      <c r="AE119" s="31"/>
      <c r="AF119" s="31"/>
      <c r="AG119" s="31"/>
      <c r="AH119" s="31"/>
      <c r="AI119" s="31"/>
      <c r="AJ119" s="31"/>
      <c r="AK119" s="31"/>
      <c r="AL119" s="31"/>
      <c r="AM119" s="31"/>
      <c r="AN119" s="31"/>
      <c r="AO119" s="33"/>
      <c r="AP119" s="33"/>
      <c r="AQ119" s="33"/>
      <c r="AR119" s="33"/>
      <c r="AS119" s="33"/>
      <c r="AT119" s="33"/>
      <c r="AU119" s="33"/>
      <c r="AV119" s="33"/>
      <c r="AW119" s="33"/>
      <c r="AX119" s="33"/>
      <c r="AY119" s="33"/>
      <c r="AZ119" s="33"/>
    </row>
    <row r="120" spans="26:52" s="34" customFormat="1">
      <c r="Z120" s="31"/>
      <c r="AA120" s="31"/>
      <c r="AB120" s="31"/>
      <c r="AC120" s="31"/>
      <c r="AD120" s="31"/>
      <c r="AE120" s="31"/>
      <c r="AF120" s="31"/>
      <c r="AG120" s="31"/>
      <c r="AH120" s="31"/>
      <c r="AI120" s="31"/>
      <c r="AJ120" s="31"/>
      <c r="AK120" s="31"/>
      <c r="AL120" s="31"/>
      <c r="AM120" s="31"/>
      <c r="AN120" s="31"/>
      <c r="AO120" s="33"/>
      <c r="AP120" s="33"/>
      <c r="AQ120" s="33"/>
      <c r="AR120" s="33"/>
      <c r="AS120" s="33"/>
      <c r="AT120" s="33"/>
      <c r="AU120" s="33"/>
      <c r="AV120" s="33"/>
      <c r="AW120" s="33"/>
      <c r="AX120" s="33"/>
      <c r="AY120" s="33"/>
      <c r="AZ120" s="33"/>
    </row>
    <row r="121" spans="26:52" s="34" customFormat="1">
      <c r="Z121" s="31"/>
      <c r="AA121" s="31"/>
      <c r="AB121" s="31"/>
      <c r="AC121" s="31"/>
      <c r="AD121" s="31"/>
      <c r="AE121" s="31"/>
      <c r="AF121" s="31"/>
      <c r="AG121" s="31"/>
      <c r="AH121" s="31"/>
      <c r="AI121" s="31"/>
      <c r="AJ121" s="31"/>
      <c r="AK121" s="31"/>
      <c r="AL121" s="31"/>
      <c r="AM121" s="31"/>
      <c r="AN121" s="31"/>
      <c r="AO121" s="33"/>
      <c r="AP121" s="33"/>
      <c r="AQ121" s="33"/>
      <c r="AR121" s="33"/>
      <c r="AS121" s="33"/>
      <c r="AT121" s="33"/>
      <c r="AU121" s="33"/>
      <c r="AV121" s="33"/>
      <c r="AW121" s="33"/>
      <c r="AX121" s="33"/>
      <c r="AY121" s="33"/>
      <c r="AZ121" s="33"/>
    </row>
    <row r="122" spans="26:52" s="34" customFormat="1">
      <c r="Z122" s="31"/>
      <c r="AA122" s="31"/>
      <c r="AB122" s="31"/>
      <c r="AC122" s="31"/>
      <c r="AD122" s="31"/>
      <c r="AE122" s="31"/>
      <c r="AF122" s="31"/>
      <c r="AG122" s="31"/>
      <c r="AH122" s="31"/>
      <c r="AI122" s="31"/>
      <c r="AJ122" s="31"/>
      <c r="AK122" s="31"/>
      <c r="AL122" s="31"/>
      <c r="AM122" s="31"/>
      <c r="AN122" s="31"/>
      <c r="AO122" s="33"/>
      <c r="AP122" s="33"/>
      <c r="AQ122" s="33"/>
      <c r="AR122" s="33"/>
      <c r="AS122" s="33"/>
      <c r="AT122" s="33"/>
      <c r="AU122" s="33"/>
      <c r="AV122" s="33"/>
      <c r="AW122" s="33"/>
      <c r="AX122" s="33"/>
      <c r="AY122" s="33"/>
      <c r="AZ122" s="33"/>
    </row>
    <row r="123" spans="26:52" s="34" customFormat="1">
      <c r="Z123" s="31"/>
      <c r="AA123" s="31"/>
      <c r="AB123" s="31"/>
      <c r="AC123" s="31"/>
      <c r="AD123" s="31"/>
      <c r="AE123" s="31"/>
      <c r="AF123" s="31"/>
      <c r="AG123" s="31"/>
      <c r="AH123" s="31"/>
      <c r="AI123" s="31"/>
      <c r="AJ123" s="31"/>
      <c r="AK123" s="31"/>
      <c r="AL123" s="31"/>
      <c r="AM123" s="31"/>
      <c r="AN123" s="31"/>
      <c r="AO123" s="33"/>
      <c r="AP123" s="33"/>
      <c r="AQ123" s="33"/>
      <c r="AR123" s="33"/>
      <c r="AS123" s="33"/>
      <c r="AT123" s="33"/>
      <c r="AU123" s="33"/>
      <c r="AV123" s="33"/>
      <c r="AW123" s="33"/>
      <c r="AX123" s="33"/>
      <c r="AY123" s="33"/>
      <c r="AZ123" s="33"/>
    </row>
    <row r="124" spans="26:52" s="34" customFormat="1">
      <c r="Z124" s="31"/>
      <c r="AA124" s="31"/>
      <c r="AB124" s="31"/>
      <c r="AC124" s="31"/>
      <c r="AD124" s="31"/>
      <c r="AE124" s="31"/>
      <c r="AF124" s="31"/>
      <c r="AG124" s="31"/>
      <c r="AH124" s="31"/>
      <c r="AI124" s="31"/>
      <c r="AJ124" s="31"/>
      <c r="AK124" s="31"/>
      <c r="AL124" s="31"/>
      <c r="AM124" s="31"/>
      <c r="AN124" s="31"/>
      <c r="AO124" s="33"/>
      <c r="AP124" s="33"/>
      <c r="AQ124" s="33"/>
      <c r="AR124" s="33"/>
      <c r="AS124" s="33"/>
      <c r="AT124" s="33"/>
      <c r="AU124" s="33"/>
      <c r="AV124" s="33"/>
      <c r="AW124" s="33"/>
      <c r="AX124" s="33"/>
      <c r="AY124" s="33"/>
      <c r="AZ124" s="33"/>
    </row>
    <row r="125" spans="26:52" s="34" customFormat="1">
      <c r="Z125" s="31"/>
      <c r="AA125" s="31"/>
      <c r="AB125" s="31"/>
      <c r="AC125" s="31"/>
      <c r="AD125" s="31"/>
      <c r="AE125" s="31"/>
      <c r="AF125" s="31"/>
      <c r="AG125" s="31"/>
      <c r="AH125" s="31"/>
      <c r="AI125" s="31"/>
      <c r="AJ125" s="31"/>
      <c r="AK125" s="31"/>
      <c r="AL125" s="31"/>
      <c r="AM125" s="31"/>
      <c r="AN125" s="31"/>
      <c r="AO125" s="33"/>
      <c r="AP125" s="33"/>
      <c r="AQ125" s="33"/>
      <c r="AR125" s="33"/>
      <c r="AS125" s="33"/>
      <c r="AT125" s="33"/>
      <c r="AU125" s="33"/>
      <c r="AV125" s="33"/>
      <c r="AW125" s="33"/>
      <c r="AX125" s="33"/>
      <c r="AY125" s="33"/>
      <c r="AZ125" s="33"/>
    </row>
    <row r="126" spans="26:52" s="34" customFormat="1">
      <c r="Z126" s="31"/>
      <c r="AA126" s="31"/>
      <c r="AB126" s="31"/>
      <c r="AC126" s="31"/>
      <c r="AD126" s="31"/>
      <c r="AE126" s="31"/>
      <c r="AF126" s="31"/>
      <c r="AG126" s="31"/>
      <c r="AH126" s="31"/>
      <c r="AI126" s="31"/>
      <c r="AJ126" s="31"/>
      <c r="AK126" s="31"/>
      <c r="AL126" s="31"/>
      <c r="AM126" s="31"/>
      <c r="AN126" s="31"/>
      <c r="AO126" s="33"/>
      <c r="AP126" s="33"/>
      <c r="AQ126" s="33"/>
      <c r="AR126" s="33"/>
      <c r="AS126" s="33"/>
      <c r="AT126" s="33"/>
      <c r="AU126" s="33"/>
      <c r="AV126" s="33"/>
      <c r="AW126" s="33"/>
      <c r="AX126" s="33"/>
      <c r="AY126" s="33"/>
      <c r="AZ126" s="33"/>
    </row>
    <row r="127" spans="26:52" s="34" customFormat="1">
      <c r="Z127" s="31"/>
      <c r="AA127" s="31"/>
      <c r="AB127" s="31"/>
      <c r="AC127" s="31"/>
      <c r="AD127" s="31"/>
      <c r="AE127" s="31"/>
      <c r="AF127" s="31"/>
      <c r="AG127" s="31"/>
      <c r="AH127" s="31"/>
      <c r="AI127" s="31"/>
      <c r="AJ127" s="31"/>
      <c r="AK127" s="31"/>
      <c r="AL127" s="31"/>
      <c r="AM127" s="31"/>
      <c r="AN127" s="31"/>
      <c r="AO127" s="33"/>
      <c r="AP127" s="33"/>
      <c r="AQ127" s="33"/>
      <c r="AR127" s="33"/>
      <c r="AS127" s="33"/>
      <c r="AT127" s="33"/>
      <c r="AU127" s="33"/>
      <c r="AV127" s="33"/>
      <c r="AW127" s="33"/>
      <c r="AX127" s="33"/>
      <c r="AY127" s="33"/>
      <c r="AZ127" s="33"/>
    </row>
    <row r="128" spans="26:52" s="34" customFormat="1">
      <c r="Z128" s="31"/>
      <c r="AA128" s="31"/>
      <c r="AB128" s="31"/>
      <c r="AC128" s="31"/>
      <c r="AD128" s="31"/>
      <c r="AE128" s="31"/>
      <c r="AF128" s="31"/>
      <c r="AG128" s="31"/>
      <c r="AH128" s="31"/>
      <c r="AI128" s="31"/>
      <c r="AJ128" s="31"/>
      <c r="AK128" s="31"/>
      <c r="AL128" s="31"/>
      <c r="AM128" s="31"/>
      <c r="AN128" s="31"/>
      <c r="AO128" s="33"/>
      <c r="AP128" s="33"/>
      <c r="AQ128" s="33"/>
      <c r="AR128" s="33"/>
      <c r="AS128" s="33"/>
      <c r="AT128" s="33"/>
      <c r="AU128" s="33"/>
      <c r="AV128" s="33"/>
      <c r="AW128" s="33"/>
      <c r="AX128" s="33"/>
      <c r="AY128" s="33"/>
      <c r="AZ128" s="33"/>
    </row>
    <row r="129" spans="26:52" s="34" customFormat="1">
      <c r="Z129" s="31"/>
      <c r="AA129" s="31"/>
      <c r="AB129" s="31"/>
      <c r="AC129" s="31"/>
      <c r="AD129" s="31"/>
      <c r="AE129" s="31"/>
      <c r="AF129" s="31"/>
      <c r="AG129" s="31"/>
      <c r="AH129" s="31"/>
      <c r="AI129" s="31"/>
      <c r="AJ129" s="31"/>
      <c r="AK129" s="31"/>
      <c r="AL129" s="31"/>
      <c r="AM129" s="31"/>
      <c r="AN129" s="31"/>
      <c r="AO129" s="33"/>
      <c r="AP129" s="33"/>
      <c r="AQ129" s="33"/>
      <c r="AR129" s="33"/>
      <c r="AS129" s="33"/>
      <c r="AT129" s="33"/>
      <c r="AU129" s="33"/>
      <c r="AV129" s="33"/>
      <c r="AW129" s="33"/>
      <c r="AX129" s="33"/>
      <c r="AY129" s="33"/>
      <c r="AZ129" s="33"/>
    </row>
    <row r="130" spans="26:52" s="34" customFormat="1">
      <c r="Z130" s="31"/>
      <c r="AA130" s="31"/>
      <c r="AB130" s="31"/>
      <c r="AC130" s="31"/>
      <c r="AD130" s="31"/>
      <c r="AE130" s="31"/>
      <c r="AF130" s="31"/>
      <c r="AG130" s="31"/>
      <c r="AH130" s="31"/>
      <c r="AI130" s="31"/>
      <c r="AJ130" s="31"/>
      <c r="AK130" s="31"/>
      <c r="AL130" s="31"/>
      <c r="AM130" s="31"/>
      <c r="AN130" s="31"/>
      <c r="AO130" s="33"/>
      <c r="AP130" s="33"/>
      <c r="AQ130" s="33"/>
      <c r="AR130" s="33"/>
      <c r="AS130" s="33"/>
      <c r="AT130" s="33"/>
      <c r="AU130" s="33"/>
      <c r="AV130" s="33"/>
      <c r="AW130" s="33"/>
      <c r="AX130" s="33"/>
      <c r="AY130" s="33"/>
      <c r="AZ130" s="33"/>
    </row>
    <row r="131" spans="26:52" s="34" customFormat="1">
      <c r="Z131" s="31"/>
      <c r="AA131" s="31"/>
      <c r="AB131" s="31"/>
      <c r="AC131" s="31"/>
      <c r="AD131" s="31"/>
      <c r="AE131" s="31"/>
      <c r="AF131" s="31"/>
      <c r="AG131" s="31"/>
      <c r="AH131" s="31"/>
      <c r="AI131" s="31"/>
      <c r="AJ131" s="31"/>
      <c r="AK131" s="31"/>
      <c r="AL131" s="31"/>
      <c r="AM131" s="31"/>
      <c r="AN131" s="31"/>
      <c r="AO131" s="33"/>
      <c r="AP131" s="33"/>
      <c r="AQ131" s="33"/>
      <c r="AR131" s="33"/>
      <c r="AS131" s="33"/>
      <c r="AT131" s="33"/>
      <c r="AU131" s="33"/>
      <c r="AV131" s="33"/>
      <c r="AW131" s="33"/>
      <c r="AX131" s="33"/>
      <c r="AY131" s="33"/>
      <c r="AZ131" s="33"/>
    </row>
    <row r="132" spans="26:52" s="34" customFormat="1">
      <c r="Z132" s="31"/>
      <c r="AA132" s="31"/>
      <c r="AB132" s="31"/>
      <c r="AC132" s="31"/>
      <c r="AD132" s="31"/>
      <c r="AE132" s="31"/>
      <c r="AF132" s="31"/>
      <c r="AG132" s="31"/>
      <c r="AH132" s="31"/>
      <c r="AI132" s="31"/>
      <c r="AJ132" s="31"/>
      <c r="AK132" s="31"/>
      <c r="AL132" s="31"/>
      <c r="AM132" s="31"/>
      <c r="AN132" s="31"/>
      <c r="AO132" s="33"/>
      <c r="AP132" s="33"/>
      <c r="AQ132" s="33"/>
      <c r="AR132" s="33"/>
      <c r="AS132" s="33"/>
      <c r="AT132" s="33"/>
      <c r="AU132" s="33"/>
      <c r="AV132" s="33"/>
      <c r="AW132" s="33"/>
      <c r="AX132" s="33"/>
      <c r="AY132" s="33"/>
      <c r="AZ132" s="33"/>
    </row>
    <row r="133" spans="26:52" s="34" customFormat="1">
      <c r="Z133" s="31"/>
      <c r="AA133" s="31"/>
      <c r="AB133" s="31"/>
      <c r="AC133" s="31"/>
      <c r="AD133" s="31"/>
      <c r="AE133" s="31"/>
      <c r="AF133" s="31"/>
      <c r="AG133" s="31"/>
      <c r="AH133" s="31"/>
      <c r="AI133" s="31"/>
      <c r="AJ133" s="31"/>
      <c r="AK133" s="31"/>
      <c r="AL133" s="31"/>
      <c r="AM133" s="31"/>
      <c r="AN133" s="31"/>
      <c r="AO133" s="33"/>
      <c r="AP133" s="33"/>
      <c r="AQ133" s="33"/>
      <c r="AR133" s="33"/>
      <c r="AS133" s="33"/>
      <c r="AT133" s="33"/>
      <c r="AU133" s="33"/>
      <c r="AV133" s="33"/>
      <c r="AW133" s="33"/>
      <c r="AX133" s="33"/>
      <c r="AY133" s="33"/>
      <c r="AZ133" s="33"/>
    </row>
    <row r="134" spans="26:52" s="34" customFormat="1">
      <c r="Z134" s="31"/>
      <c r="AA134" s="31"/>
      <c r="AB134" s="31"/>
      <c r="AC134" s="31"/>
      <c r="AD134" s="31"/>
      <c r="AE134" s="31"/>
      <c r="AF134" s="31"/>
      <c r="AG134" s="31"/>
      <c r="AH134" s="31"/>
      <c r="AI134" s="31"/>
      <c r="AJ134" s="31"/>
      <c r="AK134" s="31"/>
      <c r="AL134" s="31"/>
      <c r="AM134" s="31"/>
      <c r="AN134" s="31"/>
      <c r="AO134" s="33"/>
      <c r="AP134" s="33"/>
      <c r="AQ134" s="33"/>
      <c r="AR134" s="33"/>
      <c r="AS134" s="33"/>
      <c r="AT134" s="33"/>
      <c r="AU134" s="33"/>
      <c r="AV134" s="33"/>
      <c r="AW134" s="33"/>
      <c r="AX134" s="33"/>
      <c r="AY134" s="33"/>
      <c r="AZ134" s="33"/>
    </row>
    <row r="135" spans="26:52" s="34" customFormat="1">
      <c r="Z135" s="31"/>
      <c r="AA135" s="31"/>
      <c r="AB135" s="31"/>
      <c r="AC135" s="31"/>
      <c r="AD135" s="31"/>
      <c r="AE135" s="31"/>
      <c r="AF135" s="31"/>
      <c r="AG135" s="31"/>
      <c r="AH135" s="31"/>
      <c r="AI135" s="31"/>
      <c r="AJ135" s="31"/>
      <c r="AK135" s="31"/>
      <c r="AL135" s="31"/>
      <c r="AM135" s="31"/>
      <c r="AN135" s="31"/>
      <c r="AO135" s="33"/>
      <c r="AP135" s="33"/>
      <c r="AQ135" s="33"/>
      <c r="AR135" s="33"/>
      <c r="AS135" s="33"/>
      <c r="AT135" s="33"/>
      <c r="AU135" s="33"/>
      <c r="AV135" s="33"/>
      <c r="AW135" s="33"/>
      <c r="AX135" s="33"/>
      <c r="AY135" s="33"/>
      <c r="AZ135" s="33"/>
    </row>
    <row r="136" spans="26:52" s="34" customFormat="1">
      <c r="Z136" s="31"/>
      <c r="AA136" s="31"/>
      <c r="AB136" s="31"/>
      <c r="AC136" s="31"/>
      <c r="AD136" s="31"/>
      <c r="AE136" s="31"/>
      <c r="AF136" s="31"/>
      <c r="AG136" s="31"/>
      <c r="AH136" s="31"/>
      <c r="AI136" s="31"/>
      <c r="AJ136" s="31"/>
      <c r="AK136" s="31"/>
      <c r="AL136" s="31"/>
      <c r="AM136" s="31"/>
      <c r="AN136" s="31"/>
      <c r="AO136" s="33"/>
      <c r="AP136" s="33"/>
      <c r="AQ136" s="33"/>
      <c r="AR136" s="33"/>
      <c r="AS136" s="33"/>
      <c r="AT136" s="33"/>
      <c r="AU136" s="33"/>
      <c r="AV136" s="33"/>
      <c r="AW136" s="33"/>
      <c r="AX136" s="33"/>
      <c r="AY136" s="33"/>
      <c r="AZ136" s="33"/>
    </row>
    <row r="137" spans="26:52" s="34" customFormat="1">
      <c r="Z137" s="31"/>
      <c r="AA137" s="31"/>
      <c r="AB137" s="31"/>
      <c r="AC137" s="31"/>
      <c r="AD137" s="31"/>
      <c r="AE137" s="31"/>
      <c r="AF137" s="31"/>
      <c r="AG137" s="31"/>
      <c r="AH137" s="31"/>
      <c r="AI137" s="31"/>
      <c r="AJ137" s="31"/>
      <c r="AK137" s="31"/>
      <c r="AL137" s="31"/>
      <c r="AM137" s="31"/>
      <c r="AN137" s="31"/>
      <c r="AO137" s="33"/>
      <c r="AP137" s="33"/>
      <c r="AQ137" s="33"/>
      <c r="AR137" s="33"/>
      <c r="AS137" s="33"/>
      <c r="AT137" s="33"/>
      <c r="AU137" s="33"/>
      <c r="AV137" s="33"/>
      <c r="AW137" s="33"/>
      <c r="AX137" s="33"/>
      <c r="AY137" s="33"/>
      <c r="AZ137" s="33"/>
    </row>
    <row r="138" spans="26:52" s="34" customFormat="1">
      <c r="Z138" s="31"/>
      <c r="AA138" s="31"/>
      <c r="AB138" s="31"/>
      <c r="AC138" s="31"/>
      <c r="AD138" s="31"/>
      <c r="AE138" s="31"/>
      <c r="AF138" s="31"/>
      <c r="AG138" s="31"/>
      <c r="AH138" s="31"/>
      <c r="AI138" s="31"/>
      <c r="AJ138" s="31"/>
      <c r="AK138" s="31"/>
      <c r="AL138" s="31"/>
      <c r="AM138" s="31"/>
      <c r="AN138" s="31"/>
      <c r="AO138" s="33"/>
      <c r="AP138" s="33"/>
      <c r="AQ138" s="33"/>
      <c r="AR138" s="33"/>
      <c r="AS138" s="33"/>
      <c r="AT138" s="33"/>
      <c r="AU138" s="33"/>
      <c r="AV138" s="33"/>
      <c r="AW138" s="33"/>
      <c r="AX138" s="33"/>
      <c r="AY138" s="33"/>
      <c r="AZ138" s="33"/>
    </row>
    <row r="139" spans="26:52" s="34" customFormat="1">
      <c r="Z139" s="31"/>
      <c r="AA139" s="31"/>
      <c r="AB139" s="31"/>
      <c r="AC139" s="31"/>
      <c r="AD139" s="31"/>
      <c r="AE139" s="31"/>
      <c r="AF139" s="31"/>
      <c r="AG139" s="31"/>
      <c r="AH139" s="31"/>
      <c r="AI139" s="31"/>
      <c r="AJ139" s="31"/>
      <c r="AK139" s="31"/>
      <c r="AL139" s="31"/>
      <c r="AM139" s="31"/>
      <c r="AN139" s="31"/>
      <c r="AO139" s="33"/>
      <c r="AP139" s="33"/>
      <c r="AQ139" s="33"/>
      <c r="AR139" s="33"/>
      <c r="AS139" s="33"/>
      <c r="AT139" s="33"/>
      <c r="AU139" s="33"/>
      <c r="AV139" s="33"/>
      <c r="AW139" s="33"/>
      <c r="AX139" s="33"/>
      <c r="AY139" s="33"/>
      <c r="AZ139" s="33"/>
    </row>
    <row r="140" spans="26:52" s="34" customFormat="1">
      <c r="Z140" s="31"/>
      <c r="AA140" s="31"/>
      <c r="AB140" s="31"/>
      <c r="AC140" s="31"/>
      <c r="AD140" s="31"/>
      <c r="AE140" s="31"/>
      <c r="AF140" s="31"/>
      <c r="AG140" s="31"/>
      <c r="AH140" s="31"/>
      <c r="AI140" s="31"/>
      <c r="AJ140" s="31"/>
      <c r="AK140" s="31"/>
      <c r="AL140" s="31"/>
      <c r="AM140" s="31"/>
      <c r="AN140" s="31"/>
      <c r="AO140" s="33"/>
      <c r="AP140" s="33"/>
      <c r="AQ140" s="33"/>
      <c r="AR140" s="33"/>
      <c r="AS140" s="33"/>
      <c r="AT140" s="33"/>
      <c r="AU140" s="33"/>
      <c r="AV140" s="33"/>
      <c r="AW140" s="33"/>
      <c r="AX140" s="33"/>
      <c r="AY140" s="33"/>
      <c r="AZ140" s="33"/>
    </row>
    <row r="141" spans="26:52" s="34" customFormat="1">
      <c r="Z141" s="31"/>
      <c r="AA141" s="31"/>
      <c r="AB141" s="31"/>
      <c r="AC141" s="31"/>
      <c r="AD141" s="31"/>
      <c r="AE141" s="31"/>
      <c r="AF141" s="31"/>
      <c r="AG141" s="31"/>
      <c r="AH141" s="31"/>
      <c r="AI141" s="31"/>
      <c r="AJ141" s="31"/>
      <c r="AK141" s="31"/>
      <c r="AL141" s="31"/>
      <c r="AM141" s="31"/>
      <c r="AN141" s="31"/>
      <c r="AO141" s="33"/>
      <c r="AP141" s="33"/>
      <c r="AQ141" s="33"/>
      <c r="AR141" s="33"/>
      <c r="AS141" s="33"/>
      <c r="AT141" s="33"/>
      <c r="AU141" s="33"/>
      <c r="AV141" s="33"/>
      <c r="AW141" s="33"/>
      <c r="AX141" s="33"/>
      <c r="AY141" s="33"/>
      <c r="AZ141" s="33"/>
    </row>
    <row r="142" spans="26:52" s="34" customFormat="1">
      <c r="Z142" s="31"/>
      <c r="AA142" s="31"/>
      <c r="AB142" s="31"/>
      <c r="AC142" s="31"/>
      <c r="AD142" s="31"/>
      <c r="AE142" s="31"/>
      <c r="AF142" s="31"/>
      <c r="AG142" s="31"/>
      <c r="AH142" s="31"/>
      <c r="AI142" s="31"/>
      <c r="AJ142" s="31"/>
      <c r="AK142" s="31"/>
      <c r="AL142" s="31"/>
      <c r="AM142" s="31"/>
      <c r="AN142" s="31"/>
      <c r="AO142" s="33"/>
      <c r="AP142" s="33"/>
      <c r="AQ142" s="33"/>
      <c r="AR142" s="33"/>
      <c r="AS142" s="33"/>
      <c r="AT142" s="33"/>
      <c r="AU142" s="33"/>
      <c r="AV142" s="33"/>
      <c r="AW142" s="33"/>
      <c r="AX142" s="33"/>
      <c r="AY142" s="33"/>
      <c r="AZ142" s="33"/>
    </row>
    <row r="143" spans="26:52" s="34" customFormat="1">
      <c r="Z143" s="31"/>
      <c r="AA143" s="31"/>
      <c r="AB143" s="31"/>
      <c r="AC143" s="31"/>
      <c r="AD143" s="31"/>
      <c r="AE143" s="31"/>
      <c r="AF143" s="31"/>
      <c r="AG143" s="31"/>
      <c r="AH143" s="31"/>
      <c r="AI143" s="31"/>
      <c r="AJ143" s="31"/>
      <c r="AK143" s="31"/>
      <c r="AL143" s="31"/>
      <c r="AM143" s="31"/>
      <c r="AN143" s="31"/>
      <c r="AO143" s="33"/>
      <c r="AP143" s="33"/>
      <c r="AQ143" s="33"/>
      <c r="AR143" s="33"/>
      <c r="AS143" s="33"/>
      <c r="AT143" s="33"/>
      <c r="AU143" s="33"/>
      <c r="AV143" s="33"/>
      <c r="AW143" s="33"/>
      <c r="AX143" s="33"/>
      <c r="AY143" s="33"/>
      <c r="AZ143" s="33"/>
    </row>
    <row r="144" spans="26:52" s="34" customFormat="1">
      <c r="Z144" s="31"/>
      <c r="AA144" s="31"/>
      <c r="AB144" s="31"/>
      <c r="AC144" s="31"/>
      <c r="AD144" s="31"/>
      <c r="AE144" s="31"/>
      <c r="AF144" s="31"/>
      <c r="AG144" s="31"/>
      <c r="AH144" s="31"/>
      <c r="AI144" s="31"/>
      <c r="AJ144" s="31"/>
      <c r="AK144" s="31"/>
      <c r="AL144" s="31"/>
      <c r="AM144" s="31"/>
      <c r="AN144" s="31"/>
      <c r="AO144" s="33"/>
      <c r="AP144" s="33"/>
      <c r="AQ144" s="33"/>
      <c r="AR144" s="33"/>
      <c r="AS144" s="33"/>
      <c r="AT144" s="33"/>
      <c r="AU144" s="33"/>
      <c r="AV144" s="33"/>
      <c r="AW144" s="33"/>
      <c r="AX144" s="33"/>
      <c r="AY144" s="33"/>
      <c r="AZ144" s="33"/>
    </row>
    <row r="145" spans="26:52" s="34" customFormat="1">
      <c r="Z145" s="31"/>
      <c r="AA145" s="31"/>
      <c r="AB145" s="31"/>
      <c r="AC145" s="31"/>
      <c r="AD145" s="31"/>
      <c r="AE145" s="31"/>
      <c r="AF145" s="31"/>
      <c r="AG145" s="31"/>
      <c r="AH145" s="31"/>
      <c r="AI145" s="31"/>
      <c r="AJ145" s="31"/>
      <c r="AK145" s="31"/>
      <c r="AL145" s="31"/>
      <c r="AM145" s="31"/>
      <c r="AN145" s="31"/>
      <c r="AO145" s="33"/>
      <c r="AP145" s="33"/>
      <c r="AQ145" s="33"/>
      <c r="AR145" s="33"/>
      <c r="AS145" s="33"/>
      <c r="AT145" s="33"/>
      <c r="AU145" s="33"/>
      <c r="AV145" s="33"/>
      <c r="AW145" s="33"/>
      <c r="AX145" s="33"/>
      <c r="AY145" s="33"/>
      <c r="AZ145" s="33"/>
    </row>
    <row r="146" spans="26:52" s="34" customFormat="1">
      <c r="Z146" s="31"/>
      <c r="AA146" s="31"/>
      <c r="AB146" s="31"/>
      <c r="AC146" s="31"/>
      <c r="AD146" s="31"/>
      <c r="AE146" s="31"/>
      <c r="AF146" s="31"/>
      <c r="AG146" s="31"/>
      <c r="AH146" s="31"/>
      <c r="AI146" s="31"/>
      <c r="AJ146" s="31"/>
      <c r="AK146" s="31"/>
      <c r="AL146" s="31"/>
      <c r="AM146" s="31"/>
      <c r="AN146" s="31"/>
      <c r="AO146" s="33"/>
      <c r="AP146" s="33"/>
      <c r="AQ146" s="33"/>
      <c r="AR146" s="33"/>
      <c r="AS146" s="33"/>
      <c r="AT146" s="33"/>
      <c r="AU146" s="33"/>
      <c r="AV146" s="33"/>
      <c r="AW146" s="33"/>
      <c r="AX146" s="33"/>
      <c r="AY146" s="33"/>
      <c r="AZ146" s="33"/>
    </row>
    <row r="147" spans="26:52" s="34" customFormat="1">
      <c r="Z147" s="31"/>
      <c r="AA147" s="31"/>
      <c r="AB147" s="31"/>
      <c r="AC147" s="31"/>
      <c r="AD147" s="31"/>
      <c r="AE147" s="31"/>
      <c r="AF147" s="31"/>
      <c r="AG147" s="31"/>
      <c r="AH147" s="31"/>
      <c r="AI147" s="31"/>
      <c r="AJ147" s="31"/>
      <c r="AK147" s="31"/>
      <c r="AL147" s="31"/>
      <c r="AM147" s="31"/>
      <c r="AN147" s="31"/>
      <c r="AO147" s="33"/>
      <c r="AP147" s="33"/>
      <c r="AQ147" s="33"/>
      <c r="AR147" s="33"/>
      <c r="AS147" s="33"/>
      <c r="AT147" s="33"/>
      <c r="AU147" s="33"/>
      <c r="AV147" s="33"/>
      <c r="AW147" s="33"/>
      <c r="AX147" s="33"/>
      <c r="AY147" s="33"/>
      <c r="AZ147" s="33"/>
    </row>
    <row r="148" spans="26:52" s="34" customFormat="1">
      <c r="Z148" s="31"/>
      <c r="AA148" s="31"/>
      <c r="AB148" s="31"/>
      <c r="AC148" s="31"/>
      <c r="AD148" s="31"/>
      <c r="AE148" s="31"/>
      <c r="AF148" s="31"/>
      <c r="AG148" s="31"/>
      <c r="AH148" s="31"/>
      <c r="AI148" s="31"/>
      <c r="AJ148" s="31"/>
      <c r="AK148" s="31"/>
      <c r="AL148" s="31"/>
      <c r="AM148" s="31"/>
      <c r="AN148" s="31"/>
      <c r="AO148" s="33"/>
      <c r="AP148" s="33"/>
      <c r="AQ148" s="33"/>
      <c r="AR148" s="33"/>
      <c r="AS148" s="33"/>
      <c r="AT148" s="33"/>
      <c r="AU148" s="33"/>
      <c r="AV148" s="33"/>
      <c r="AW148" s="33"/>
      <c r="AX148" s="33"/>
      <c r="AY148" s="33"/>
      <c r="AZ148" s="33"/>
    </row>
    <row r="149" spans="26:52" s="34" customFormat="1">
      <c r="Z149" s="31"/>
      <c r="AA149" s="31"/>
      <c r="AB149" s="31"/>
      <c r="AC149" s="31"/>
      <c r="AD149" s="31"/>
      <c r="AE149" s="31"/>
      <c r="AF149" s="31"/>
      <c r="AG149" s="31"/>
      <c r="AH149" s="31"/>
      <c r="AI149" s="31"/>
      <c r="AJ149" s="31"/>
      <c r="AK149" s="31"/>
      <c r="AL149" s="31"/>
      <c r="AM149" s="31"/>
      <c r="AN149" s="31"/>
      <c r="AO149" s="33"/>
      <c r="AP149" s="33"/>
      <c r="AQ149" s="33"/>
      <c r="AR149" s="33"/>
      <c r="AS149" s="33"/>
      <c r="AT149" s="33"/>
      <c r="AU149" s="33"/>
      <c r="AV149" s="33"/>
      <c r="AW149" s="33"/>
      <c r="AX149" s="33"/>
      <c r="AY149" s="33"/>
      <c r="AZ149" s="33"/>
    </row>
    <row r="150" spans="26:52" s="34" customFormat="1">
      <c r="Z150" s="31"/>
      <c r="AA150" s="31"/>
      <c r="AB150" s="31"/>
      <c r="AC150" s="31"/>
      <c r="AD150" s="31"/>
      <c r="AE150" s="31"/>
      <c r="AF150" s="31"/>
      <c r="AG150" s="31"/>
      <c r="AH150" s="31"/>
      <c r="AI150" s="31"/>
      <c r="AJ150" s="31"/>
      <c r="AK150" s="31"/>
      <c r="AL150" s="31"/>
      <c r="AM150" s="31"/>
      <c r="AN150" s="31"/>
      <c r="AO150" s="33"/>
      <c r="AP150" s="33"/>
      <c r="AQ150" s="33"/>
      <c r="AR150" s="33"/>
      <c r="AS150" s="33"/>
      <c r="AT150" s="33"/>
      <c r="AU150" s="33"/>
      <c r="AV150" s="33"/>
      <c r="AW150" s="33"/>
      <c r="AX150" s="33"/>
      <c r="AY150" s="33"/>
      <c r="AZ150" s="33"/>
    </row>
    <row r="151" spans="26:52" s="34" customFormat="1">
      <c r="Z151" s="31"/>
      <c r="AA151" s="31"/>
      <c r="AB151" s="31"/>
      <c r="AC151" s="31"/>
      <c r="AD151" s="31"/>
      <c r="AE151" s="31"/>
      <c r="AF151" s="31"/>
      <c r="AG151" s="31"/>
      <c r="AH151" s="31"/>
      <c r="AI151" s="31"/>
      <c r="AJ151" s="31"/>
      <c r="AK151" s="31"/>
      <c r="AL151" s="31"/>
      <c r="AM151" s="31"/>
      <c r="AN151" s="31"/>
      <c r="AO151" s="33"/>
      <c r="AP151" s="33"/>
      <c r="AQ151" s="33"/>
      <c r="AR151" s="33"/>
      <c r="AS151" s="33"/>
      <c r="AT151" s="33"/>
      <c r="AU151" s="33"/>
      <c r="AV151" s="33"/>
      <c r="AW151" s="33"/>
      <c r="AX151" s="33"/>
      <c r="AY151" s="33"/>
      <c r="AZ151" s="33"/>
    </row>
    <row r="152" spans="26:52" s="34" customFormat="1">
      <c r="Z152" s="31"/>
      <c r="AA152" s="31"/>
      <c r="AB152" s="31"/>
      <c r="AC152" s="31"/>
      <c r="AD152" s="31"/>
      <c r="AE152" s="31"/>
      <c r="AF152" s="31"/>
      <c r="AG152" s="31"/>
      <c r="AH152" s="31"/>
      <c r="AI152" s="31"/>
      <c r="AJ152" s="31"/>
      <c r="AK152" s="31"/>
      <c r="AL152" s="31"/>
      <c r="AM152" s="31"/>
      <c r="AN152" s="31"/>
      <c r="AO152" s="33"/>
      <c r="AP152" s="33"/>
      <c r="AQ152" s="33"/>
      <c r="AR152" s="33"/>
      <c r="AS152" s="33"/>
      <c r="AT152" s="33"/>
      <c r="AU152" s="33"/>
      <c r="AV152" s="33"/>
      <c r="AW152" s="33"/>
      <c r="AX152" s="33"/>
      <c r="AY152" s="33"/>
      <c r="AZ152" s="33"/>
    </row>
    <row r="153" spans="26:52" s="34" customFormat="1">
      <c r="Z153" s="31"/>
      <c r="AA153" s="31"/>
      <c r="AB153" s="31"/>
      <c r="AC153" s="31"/>
      <c r="AD153" s="31"/>
      <c r="AE153" s="31"/>
      <c r="AF153" s="31"/>
      <c r="AG153" s="31"/>
      <c r="AH153" s="31"/>
      <c r="AI153" s="31"/>
      <c r="AJ153" s="31"/>
      <c r="AK153" s="31"/>
      <c r="AL153" s="31"/>
      <c r="AM153" s="31"/>
      <c r="AN153" s="31"/>
      <c r="AO153" s="33"/>
      <c r="AP153" s="33"/>
      <c r="AQ153" s="33"/>
      <c r="AR153" s="33"/>
      <c r="AS153" s="33"/>
      <c r="AT153" s="33"/>
      <c r="AU153" s="33"/>
      <c r="AV153" s="33"/>
      <c r="AW153" s="33"/>
      <c r="AX153" s="33"/>
      <c r="AY153" s="33"/>
      <c r="AZ153" s="33"/>
    </row>
    <row r="154" spans="26:52" s="34" customFormat="1">
      <c r="Z154" s="31"/>
      <c r="AA154" s="31"/>
      <c r="AB154" s="31"/>
      <c r="AC154" s="31"/>
      <c r="AD154" s="31"/>
      <c r="AE154" s="31"/>
      <c r="AF154" s="31"/>
      <c r="AG154" s="31"/>
      <c r="AH154" s="31"/>
      <c r="AI154" s="31"/>
      <c r="AJ154" s="31"/>
      <c r="AK154" s="31"/>
      <c r="AL154" s="31"/>
      <c r="AM154" s="31"/>
      <c r="AN154" s="31"/>
      <c r="AO154" s="33"/>
      <c r="AP154" s="33"/>
      <c r="AQ154" s="33"/>
      <c r="AR154" s="33"/>
      <c r="AS154" s="33"/>
      <c r="AT154" s="33"/>
      <c r="AU154" s="33"/>
      <c r="AV154" s="33"/>
      <c r="AW154" s="33"/>
      <c r="AX154" s="33"/>
      <c r="AY154" s="33"/>
      <c r="AZ154" s="33"/>
    </row>
    <row r="155" spans="26:52" s="34" customFormat="1">
      <c r="Z155" s="31"/>
      <c r="AA155" s="31"/>
      <c r="AB155" s="31"/>
      <c r="AC155" s="31"/>
      <c r="AD155" s="31"/>
      <c r="AE155" s="31"/>
      <c r="AF155" s="31"/>
      <c r="AG155" s="31"/>
      <c r="AH155" s="31"/>
      <c r="AI155" s="31"/>
      <c r="AJ155" s="31"/>
      <c r="AK155" s="31"/>
      <c r="AL155" s="31"/>
      <c r="AM155" s="31"/>
      <c r="AN155" s="31"/>
      <c r="AO155" s="33"/>
      <c r="AP155" s="33"/>
      <c r="AQ155" s="33"/>
      <c r="AR155" s="33"/>
      <c r="AS155" s="33"/>
      <c r="AT155" s="33"/>
      <c r="AU155" s="33"/>
      <c r="AV155" s="33"/>
      <c r="AW155" s="33"/>
      <c r="AX155" s="33"/>
      <c r="AY155" s="33"/>
      <c r="AZ155" s="33"/>
    </row>
    <row r="156" spans="26:52" s="34" customFormat="1">
      <c r="Z156" s="31"/>
      <c r="AA156" s="31"/>
      <c r="AB156" s="31"/>
      <c r="AC156" s="31"/>
      <c r="AD156" s="31"/>
      <c r="AE156" s="31"/>
      <c r="AF156" s="31"/>
      <c r="AG156" s="31"/>
      <c r="AH156" s="31"/>
      <c r="AI156" s="31"/>
      <c r="AJ156" s="31"/>
      <c r="AK156" s="31"/>
      <c r="AL156" s="31"/>
      <c r="AM156" s="31"/>
      <c r="AN156" s="31"/>
      <c r="AO156" s="33"/>
      <c r="AP156" s="33"/>
      <c r="AQ156" s="33"/>
      <c r="AR156" s="33"/>
      <c r="AS156" s="33"/>
      <c r="AT156" s="33"/>
      <c r="AU156" s="33"/>
      <c r="AV156" s="33"/>
      <c r="AW156" s="33"/>
      <c r="AX156" s="33"/>
      <c r="AY156" s="33"/>
      <c r="AZ156" s="33"/>
    </row>
    <row r="157" spans="26:52" s="34" customFormat="1">
      <c r="Z157" s="31"/>
      <c r="AA157" s="31"/>
      <c r="AB157" s="31"/>
      <c r="AC157" s="31"/>
      <c r="AD157" s="31"/>
      <c r="AE157" s="31"/>
      <c r="AF157" s="31"/>
      <c r="AG157" s="31"/>
      <c r="AH157" s="31"/>
      <c r="AI157" s="31"/>
      <c r="AJ157" s="31"/>
      <c r="AK157" s="31"/>
      <c r="AL157" s="31"/>
      <c r="AM157" s="31"/>
      <c r="AN157" s="31"/>
      <c r="AO157" s="33"/>
      <c r="AP157" s="33"/>
      <c r="AQ157" s="33"/>
      <c r="AR157" s="33"/>
      <c r="AS157" s="33"/>
      <c r="AT157" s="33"/>
      <c r="AU157" s="33"/>
      <c r="AV157" s="33"/>
      <c r="AW157" s="33"/>
      <c r="AX157" s="33"/>
      <c r="AY157" s="33"/>
      <c r="AZ157" s="33"/>
    </row>
    <row r="158" spans="26:52" s="34" customFormat="1">
      <c r="Z158" s="31"/>
      <c r="AA158" s="31"/>
      <c r="AB158" s="31"/>
      <c r="AC158" s="31"/>
      <c r="AD158" s="31"/>
      <c r="AE158" s="31"/>
      <c r="AF158" s="31"/>
      <c r="AG158" s="31"/>
      <c r="AH158" s="31"/>
      <c r="AI158" s="31"/>
      <c r="AJ158" s="31"/>
      <c r="AK158" s="31"/>
      <c r="AL158" s="31"/>
      <c r="AM158" s="31"/>
      <c r="AN158" s="31"/>
      <c r="AO158" s="33"/>
      <c r="AP158" s="33"/>
      <c r="AQ158" s="33"/>
      <c r="AR158" s="33"/>
      <c r="AS158" s="33"/>
      <c r="AT158" s="33"/>
      <c r="AU158" s="33"/>
      <c r="AV158" s="33"/>
      <c r="AW158" s="33"/>
      <c r="AX158" s="33"/>
      <c r="AY158" s="33"/>
      <c r="AZ158" s="33"/>
    </row>
    <row r="159" spans="26:52" s="34" customFormat="1">
      <c r="Z159" s="31"/>
      <c r="AA159" s="31"/>
      <c r="AB159" s="31"/>
      <c r="AC159" s="31"/>
      <c r="AD159" s="31"/>
      <c r="AE159" s="31"/>
      <c r="AF159" s="31"/>
      <c r="AG159" s="31"/>
      <c r="AH159" s="31"/>
      <c r="AI159" s="31"/>
      <c r="AJ159" s="31"/>
      <c r="AK159" s="31"/>
      <c r="AL159" s="31"/>
      <c r="AM159" s="31"/>
      <c r="AN159" s="31"/>
      <c r="AO159" s="33"/>
      <c r="AP159" s="33"/>
      <c r="AQ159" s="33"/>
      <c r="AR159" s="33"/>
      <c r="AS159" s="33"/>
      <c r="AT159" s="33"/>
      <c r="AU159" s="33"/>
      <c r="AV159" s="33"/>
      <c r="AW159" s="33"/>
      <c r="AX159" s="33"/>
      <c r="AY159" s="33"/>
      <c r="AZ159" s="33"/>
    </row>
    <row r="160" spans="26:52" s="34" customFormat="1">
      <c r="Z160" s="31"/>
      <c r="AA160" s="31"/>
      <c r="AB160" s="31"/>
      <c r="AC160" s="31"/>
      <c r="AD160" s="31"/>
      <c r="AE160" s="31"/>
      <c r="AF160" s="31"/>
      <c r="AG160" s="31"/>
      <c r="AH160" s="31"/>
      <c r="AI160" s="31"/>
      <c r="AJ160" s="31"/>
      <c r="AK160" s="31"/>
      <c r="AL160" s="31"/>
      <c r="AM160" s="31"/>
      <c r="AN160" s="31"/>
      <c r="AO160" s="33"/>
      <c r="AP160" s="33"/>
      <c r="AQ160" s="33"/>
      <c r="AR160" s="33"/>
      <c r="AS160" s="33"/>
      <c r="AT160" s="33"/>
      <c r="AU160" s="33"/>
      <c r="AV160" s="33"/>
      <c r="AW160" s="33"/>
      <c r="AX160" s="33"/>
      <c r="AY160" s="33"/>
      <c r="AZ160" s="33"/>
    </row>
    <row r="161" spans="26:52" s="34" customFormat="1">
      <c r="Z161" s="31"/>
      <c r="AA161" s="31"/>
      <c r="AB161" s="31"/>
      <c r="AC161" s="31"/>
      <c r="AD161" s="31"/>
      <c r="AE161" s="31"/>
      <c r="AF161" s="31"/>
      <c r="AG161" s="31"/>
      <c r="AH161" s="31"/>
      <c r="AI161" s="31"/>
      <c r="AJ161" s="31"/>
      <c r="AK161" s="31"/>
      <c r="AL161" s="31"/>
      <c r="AM161" s="31"/>
      <c r="AN161" s="31"/>
      <c r="AO161" s="33"/>
      <c r="AP161" s="33"/>
      <c r="AQ161" s="33"/>
      <c r="AR161" s="33"/>
      <c r="AS161" s="33"/>
      <c r="AT161" s="33"/>
      <c r="AU161" s="33"/>
      <c r="AV161" s="33"/>
      <c r="AW161" s="33"/>
      <c r="AX161" s="33"/>
      <c r="AY161" s="33"/>
      <c r="AZ161" s="33"/>
    </row>
    <row r="162" spans="26:52" s="34" customFormat="1">
      <c r="Z162" s="31"/>
      <c r="AA162" s="31"/>
      <c r="AB162" s="31"/>
      <c r="AC162" s="31"/>
      <c r="AD162" s="31"/>
      <c r="AE162" s="31"/>
      <c r="AF162" s="31"/>
      <c r="AG162" s="31"/>
      <c r="AH162" s="31"/>
      <c r="AI162" s="31"/>
      <c r="AJ162" s="31"/>
      <c r="AK162" s="31"/>
      <c r="AL162" s="31"/>
      <c r="AM162" s="31"/>
      <c r="AN162" s="31"/>
      <c r="AO162" s="33"/>
      <c r="AP162" s="33"/>
      <c r="AQ162" s="33"/>
      <c r="AR162" s="33"/>
      <c r="AS162" s="33"/>
      <c r="AT162" s="33"/>
      <c r="AU162" s="33"/>
      <c r="AV162" s="33"/>
      <c r="AW162" s="33"/>
      <c r="AX162" s="33"/>
      <c r="AY162" s="33"/>
      <c r="AZ162" s="33"/>
    </row>
    <row r="163" spans="26:52" s="34" customFormat="1">
      <c r="Z163" s="31"/>
      <c r="AA163" s="31"/>
      <c r="AB163" s="31"/>
      <c r="AC163" s="31"/>
      <c r="AD163" s="31"/>
      <c r="AE163" s="31"/>
      <c r="AF163" s="31"/>
      <c r="AG163" s="31"/>
      <c r="AH163" s="31"/>
      <c r="AI163" s="31"/>
      <c r="AJ163" s="31"/>
      <c r="AK163" s="31"/>
      <c r="AL163" s="31"/>
      <c r="AM163" s="31"/>
      <c r="AN163" s="31"/>
      <c r="AO163" s="33"/>
      <c r="AP163" s="33"/>
      <c r="AQ163" s="33"/>
      <c r="AR163" s="33"/>
      <c r="AS163" s="33"/>
      <c r="AT163" s="33"/>
      <c r="AU163" s="33"/>
      <c r="AV163" s="33"/>
      <c r="AW163" s="33"/>
      <c r="AX163" s="33"/>
      <c r="AY163" s="33"/>
      <c r="AZ163" s="33"/>
    </row>
    <row r="164" spans="26:52" s="34" customFormat="1">
      <c r="Z164" s="31"/>
      <c r="AA164" s="31"/>
      <c r="AB164" s="31"/>
      <c r="AC164" s="31"/>
      <c r="AD164" s="31"/>
      <c r="AE164" s="31"/>
      <c r="AF164" s="31"/>
      <c r="AG164" s="31"/>
      <c r="AH164" s="31"/>
      <c r="AI164" s="31"/>
      <c r="AJ164" s="31"/>
      <c r="AK164" s="31"/>
      <c r="AL164" s="31"/>
      <c r="AM164" s="31"/>
      <c r="AN164" s="31"/>
      <c r="AO164" s="33"/>
      <c r="AP164" s="33"/>
      <c r="AQ164" s="33"/>
      <c r="AR164" s="33"/>
      <c r="AS164" s="33"/>
      <c r="AT164" s="33"/>
      <c r="AU164" s="33"/>
      <c r="AV164" s="33"/>
      <c r="AW164" s="33"/>
      <c r="AX164" s="33"/>
      <c r="AY164" s="33"/>
      <c r="AZ164" s="33"/>
    </row>
    <row r="165" spans="26:52" s="34" customFormat="1">
      <c r="Z165" s="31"/>
      <c r="AA165" s="31"/>
      <c r="AB165" s="31"/>
      <c r="AC165" s="31"/>
      <c r="AD165" s="31"/>
      <c r="AE165" s="31"/>
      <c r="AF165" s="31"/>
      <c r="AG165" s="31"/>
      <c r="AH165" s="31"/>
      <c r="AI165" s="31"/>
      <c r="AJ165" s="31"/>
      <c r="AK165" s="31"/>
      <c r="AL165" s="31"/>
      <c r="AM165" s="31"/>
      <c r="AN165" s="31"/>
      <c r="AO165" s="33"/>
      <c r="AP165" s="33"/>
      <c r="AQ165" s="33"/>
      <c r="AR165" s="33"/>
      <c r="AS165" s="33"/>
      <c r="AT165" s="33"/>
      <c r="AU165" s="33"/>
      <c r="AV165" s="33"/>
      <c r="AW165" s="33"/>
      <c r="AX165" s="33"/>
      <c r="AY165" s="33"/>
      <c r="AZ165" s="33"/>
    </row>
    <row r="166" spans="26:52" s="34" customFormat="1">
      <c r="Z166" s="31"/>
      <c r="AA166" s="31"/>
      <c r="AB166" s="31"/>
      <c r="AC166" s="31"/>
      <c r="AD166" s="31"/>
      <c r="AE166" s="31"/>
      <c r="AF166" s="31"/>
      <c r="AG166" s="31"/>
      <c r="AH166" s="31"/>
      <c r="AI166" s="31"/>
      <c r="AJ166" s="31"/>
      <c r="AK166" s="31"/>
      <c r="AL166" s="31"/>
      <c r="AM166" s="31"/>
      <c r="AN166" s="31"/>
      <c r="AO166" s="33"/>
      <c r="AP166" s="33"/>
      <c r="AQ166" s="33"/>
      <c r="AR166" s="33"/>
      <c r="AS166" s="33"/>
      <c r="AT166" s="33"/>
      <c r="AU166" s="33"/>
      <c r="AV166" s="33"/>
      <c r="AW166" s="33"/>
      <c r="AX166" s="33"/>
      <c r="AY166" s="33"/>
      <c r="AZ166" s="33"/>
    </row>
    <row r="167" spans="26:52" s="34" customFormat="1">
      <c r="Z167" s="31"/>
      <c r="AA167" s="31"/>
      <c r="AB167" s="31"/>
      <c r="AC167" s="31"/>
      <c r="AD167" s="31"/>
      <c r="AE167" s="31"/>
      <c r="AF167" s="31"/>
      <c r="AG167" s="31"/>
      <c r="AH167" s="31"/>
      <c r="AI167" s="31"/>
      <c r="AJ167" s="31"/>
      <c r="AK167" s="31"/>
      <c r="AL167" s="31"/>
      <c r="AM167" s="31"/>
      <c r="AN167" s="31"/>
      <c r="AO167" s="33"/>
      <c r="AP167" s="33"/>
      <c r="AQ167" s="33"/>
      <c r="AR167" s="33"/>
      <c r="AS167" s="33"/>
      <c r="AT167" s="33"/>
      <c r="AU167" s="33"/>
      <c r="AV167" s="33"/>
      <c r="AW167" s="33"/>
      <c r="AX167" s="33"/>
      <c r="AY167" s="33"/>
      <c r="AZ167" s="33"/>
    </row>
    <row r="168" spans="26:52" s="34" customFormat="1">
      <c r="Z168" s="31"/>
      <c r="AA168" s="31"/>
      <c r="AB168" s="31"/>
      <c r="AC168" s="31"/>
      <c r="AD168" s="31"/>
      <c r="AE168" s="31"/>
      <c r="AF168" s="31"/>
      <c r="AG168" s="31"/>
      <c r="AH168" s="31"/>
      <c r="AI168" s="31"/>
      <c r="AJ168" s="31"/>
      <c r="AK168" s="31"/>
      <c r="AL168" s="31"/>
      <c r="AM168" s="31"/>
      <c r="AN168" s="31"/>
      <c r="AO168" s="33"/>
      <c r="AP168" s="33"/>
      <c r="AQ168" s="33"/>
      <c r="AR168" s="33"/>
      <c r="AS168" s="33"/>
      <c r="AT168" s="33"/>
      <c r="AU168" s="33"/>
      <c r="AV168" s="33"/>
      <c r="AW168" s="33"/>
      <c r="AX168" s="33"/>
      <c r="AY168" s="33"/>
      <c r="AZ168" s="33"/>
    </row>
    <row r="169" spans="26:52" s="34" customFormat="1">
      <c r="Z169" s="31"/>
      <c r="AA169" s="31"/>
      <c r="AB169" s="31"/>
      <c r="AC169" s="31"/>
      <c r="AD169" s="31"/>
      <c r="AE169" s="31"/>
      <c r="AF169" s="31"/>
      <c r="AG169" s="31"/>
      <c r="AH169" s="31"/>
      <c r="AI169" s="31"/>
      <c r="AJ169" s="31"/>
      <c r="AK169" s="31"/>
      <c r="AL169" s="31"/>
      <c r="AM169" s="31"/>
      <c r="AN169" s="31"/>
      <c r="AO169" s="33"/>
      <c r="AP169" s="33"/>
      <c r="AQ169" s="33"/>
      <c r="AR169" s="33"/>
      <c r="AS169" s="33"/>
      <c r="AT169" s="33"/>
      <c r="AU169" s="33"/>
      <c r="AV169" s="33"/>
      <c r="AW169" s="33"/>
      <c r="AX169" s="33"/>
      <c r="AY169" s="33"/>
      <c r="AZ169" s="33"/>
    </row>
    <row r="170" spans="26:52" s="34" customFormat="1">
      <c r="Z170" s="31"/>
      <c r="AA170" s="31"/>
      <c r="AB170" s="31"/>
      <c r="AC170" s="31"/>
      <c r="AD170" s="31"/>
      <c r="AE170" s="31"/>
      <c r="AF170" s="31"/>
      <c r="AG170" s="31"/>
      <c r="AH170" s="31"/>
      <c r="AI170" s="31"/>
      <c r="AJ170" s="31"/>
      <c r="AK170" s="31"/>
      <c r="AL170" s="31"/>
      <c r="AM170" s="31"/>
      <c r="AN170" s="31"/>
      <c r="AO170" s="33"/>
      <c r="AP170" s="33"/>
      <c r="AQ170" s="33"/>
      <c r="AR170" s="33"/>
      <c r="AS170" s="33"/>
      <c r="AT170" s="33"/>
      <c r="AU170" s="33"/>
      <c r="AV170" s="33"/>
      <c r="AW170" s="33"/>
      <c r="AX170" s="33"/>
      <c r="AY170" s="33"/>
      <c r="AZ170" s="33"/>
    </row>
    <row r="171" spans="26:52" s="34" customFormat="1">
      <c r="Z171" s="31"/>
      <c r="AA171" s="31"/>
      <c r="AB171" s="31"/>
      <c r="AC171" s="31"/>
      <c r="AD171" s="31"/>
      <c r="AE171" s="31"/>
      <c r="AF171" s="31"/>
      <c r="AG171" s="31"/>
      <c r="AH171" s="31"/>
      <c r="AI171" s="31"/>
      <c r="AJ171" s="31"/>
      <c r="AK171" s="31"/>
      <c r="AL171" s="31"/>
      <c r="AM171" s="31"/>
      <c r="AN171" s="31"/>
      <c r="AO171" s="33"/>
      <c r="AP171" s="33"/>
      <c r="AQ171" s="33"/>
      <c r="AR171" s="33"/>
      <c r="AS171" s="33"/>
      <c r="AT171" s="33"/>
      <c r="AU171" s="33"/>
      <c r="AV171" s="33"/>
      <c r="AW171" s="33"/>
      <c r="AX171" s="33"/>
      <c r="AY171" s="33"/>
      <c r="AZ171" s="33"/>
    </row>
    <row r="172" spans="26:52" s="34" customFormat="1">
      <c r="Z172" s="31"/>
      <c r="AA172" s="31"/>
      <c r="AB172" s="31"/>
      <c r="AC172" s="31"/>
      <c r="AD172" s="31"/>
      <c r="AE172" s="31"/>
      <c r="AF172" s="31"/>
      <c r="AG172" s="31"/>
      <c r="AH172" s="31"/>
      <c r="AI172" s="31"/>
      <c r="AJ172" s="31"/>
      <c r="AK172" s="31"/>
      <c r="AL172" s="31"/>
      <c r="AM172" s="31"/>
      <c r="AN172" s="31"/>
      <c r="AO172" s="33"/>
      <c r="AP172" s="33"/>
      <c r="AQ172" s="33"/>
      <c r="AR172" s="33"/>
      <c r="AS172" s="33"/>
      <c r="AT172" s="33"/>
      <c r="AU172" s="33"/>
      <c r="AV172" s="33"/>
      <c r="AW172" s="33"/>
      <c r="AX172" s="33"/>
      <c r="AY172" s="33"/>
      <c r="AZ172" s="33"/>
    </row>
    <row r="173" spans="26:52" s="34" customFormat="1">
      <c r="Z173" s="31"/>
      <c r="AA173" s="31"/>
      <c r="AB173" s="31"/>
      <c r="AC173" s="31"/>
      <c r="AD173" s="31"/>
      <c r="AE173" s="31"/>
      <c r="AF173" s="31"/>
      <c r="AG173" s="31"/>
      <c r="AH173" s="31"/>
      <c r="AI173" s="31"/>
      <c r="AJ173" s="31"/>
      <c r="AK173" s="31"/>
      <c r="AL173" s="31"/>
      <c r="AM173" s="31"/>
      <c r="AN173" s="31"/>
      <c r="AO173" s="33"/>
      <c r="AP173" s="33"/>
      <c r="AQ173" s="33"/>
      <c r="AR173" s="33"/>
      <c r="AS173" s="33"/>
      <c r="AT173" s="33"/>
      <c r="AU173" s="33"/>
      <c r="AV173" s="33"/>
      <c r="AW173" s="33"/>
      <c r="AX173" s="33"/>
      <c r="AY173" s="33"/>
      <c r="AZ173" s="33"/>
    </row>
    <row r="174" spans="26:52" s="34" customFormat="1">
      <c r="Z174" s="31"/>
      <c r="AA174" s="31"/>
      <c r="AB174" s="31"/>
      <c r="AC174" s="31"/>
      <c r="AD174" s="31"/>
      <c r="AE174" s="31"/>
      <c r="AF174" s="31"/>
      <c r="AG174" s="31"/>
      <c r="AH174" s="31"/>
      <c r="AI174" s="31"/>
      <c r="AJ174" s="31"/>
      <c r="AK174" s="31"/>
      <c r="AL174" s="31"/>
      <c r="AM174" s="31"/>
      <c r="AN174" s="31"/>
      <c r="AO174" s="33"/>
      <c r="AP174" s="33"/>
      <c r="AQ174" s="33"/>
      <c r="AR174" s="33"/>
      <c r="AS174" s="33"/>
      <c r="AT174" s="33"/>
      <c r="AU174" s="33"/>
      <c r="AV174" s="33"/>
      <c r="AW174" s="33"/>
      <c r="AX174" s="33"/>
      <c r="AY174" s="33"/>
      <c r="AZ174" s="33"/>
    </row>
    <row r="175" spans="26:52" s="34" customFormat="1">
      <c r="Z175" s="31"/>
      <c r="AA175" s="31"/>
      <c r="AB175" s="31"/>
      <c r="AC175" s="31"/>
      <c r="AD175" s="31"/>
      <c r="AE175" s="31"/>
      <c r="AF175" s="31"/>
      <c r="AG175" s="31"/>
      <c r="AH175" s="31"/>
      <c r="AI175" s="31"/>
      <c r="AJ175" s="31"/>
      <c r="AK175" s="31"/>
      <c r="AL175" s="31"/>
      <c r="AM175" s="31"/>
      <c r="AN175" s="31"/>
      <c r="AO175" s="33"/>
      <c r="AP175" s="33"/>
      <c r="AQ175" s="33"/>
      <c r="AR175" s="33"/>
      <c r="AS175" s="33"/>
      <c r="AT175" s="33"/>
      <c r="AU175" s="33"/>
      <c r="AV175" s="33"/>
      <c r="AW175" s="33"/>
      <c r="AX175" s="33"/>
      <c r="AY175" s="33"/>
      <c r="AZ175" s="33"/>
    </row>
    <row r="176" spans="26:52" s="34" customFormat="1">
      <c r="Z176" s="31"/>
      <c r="AA176" s="31"/>
      <c r="AB176" s="31"/>
      <c r="AC176" s="31"/>
      <c r="AD176" s="31"/>
      <c r="AE176" s="31"/>
      <c r="AF176" s="31"/>
      <c r="AG176" s="31"/>
      <c r="AH176" s="31"/>
      <c r="AI176" s="31"/>
      <c r="AJ176" s="31"/>
      <c r="AK176" s="31"/>
      <c r="AL176" s="31"/>
      <c r="AM176" s="31"/>
      <c r="AN176" s="31"/>
      <c r="AO176" s="33"/>
      <c r="AP176" s="33"/>
      <c r="AQ176" s="33"/>
      <c r="AR176" s="33"/>
      <c r="AS176" s="33"/>
      <c r="AT176" s="33"/>
      <c r="AU176" s="33"/>
      <c r="AV176" s="33"/>
      <c r="AW176" s="33"/>
      <c r="AX176" s="33"/>
      <c r="AY176" s="33"/>
      <c r="AZ176" s="33"/>
    </row>
    <row r="177" spans="26:52" s="34" customFormat="1">
      <c r="Z177" s="31"/>
      <c r="AA177" s="31"/>
      <c r="AB177" s="31"/>
      <c r="AC177" s="31"/>
      <c r="AD177" s="31"/>
      <c r="AE177" s="31"/>
      <c r="AF177" s="31"/>
      <c r="AG177" s="31"/>
      <c r="AH177" s="31"/>
      <c r="AI177" s="31"/>
      <c r="AJ177" s="31"/>
      <c r="AK177" s="31"/>
      <c r="AL177" s="31"/>
      <c r="AM177" s="31"/>
      <c r="AN177" s="31"/>
      <c r="AO177" s="33"/>
      <c r="AP177" s="33"/>
      <c r="AQ177" s="33"/>
      <c r="AR177" s="33"/>
      <c r="AS177" s="33"/>
      <c r="AT177" s="33"/>
      <c r="AU177" s="33"/>
      <c r="AV177" s="33"/>
      <c r="AW177" s="33"/>
      <c r="AX177" s="33"/>
      <c r="AY177" s="33"/>
      <c r="AZ177" s="33"/>
    </row>
    <row r="178" spans="26:52" s="34" customFormat="1">
      <c r="Z178" s="31"/>
      <c r="AA178" s="31"/>
      <c r="AB178" s="31"/>
      <c r="AC178" s="31"/>
      <c r="AD178" s="31"/>
      <c r="AE178" s="31"/>
      <c r="AF178" s="31"/>
      <c r="AG178" s="31"/>
      <c r="AH178" s="31"/>
      <c r="AI178" s="31"/>
      <c r="AJ178" s="31"/>
      <c r="AK178" s="31"/>
      <c r="AL178" s="31"/>
      <c r="AM178" s="31"/>
      <c r="AN178" s="31"/>
      <c r="AO178" s="33"/>
      <c r="AP178" s="33"/>
      <c r="AQ178" s="33"/>
      <c r="AR178" s="33"/>
      <c r="AS178" s="33"/>
      <c r="AT178" s="33"/>
      <c r="AU178" s="33"/>
      <c r="AV178" s="33"/>
      <c r="AW178" s="33"/>
      <c r="AX178" s="33"/>
      <c r="AY178" s="33"/>
      <c r="AZ178" s="33"/>
    </row>
    <row r="179" spans="26:52" s="34" customFormat="1">
      <c r="Z179" s="31"/>
      <c r="AA179" s="31"/>
      <c r="AB179" s="31"/>
      <c r="AC179" s="31"/>
      <c r="AD179" s="31"/>
      <c r="AE179" s="31"/>
      <c r="AF179" s="31"/>
      <c r="AG179" s="31"/>
      <c r="AH179" s="31"/>
      <c r="AI179" s="31"/>
      <c r="AJ179" s="31"/>
      <c r="AK179" s="31"/>
      <c r="AL179" s="31"/>
      <c r="AM179" s="31"/>
      <c r="AN179" s="31"/>
      <c r="AO179" s="33"/>
      <c r="AP179" s="33"/>
      <c r="AQ179" s="33"/>
      <c r="AR179" s="33"/>
      <c r="AS179" s="33"/>
      <c r="AT179" s="33"/>
      <c r="AU179" s="33"/>
      <c r="AV179" s="33"/>
      <c r="AW179" s="33"/>
      <c r="AX179" s="33"/>
      <c r="AY179" s="33"/>
      <c r="AZ179" s="33"/>
    </row>
    <row r="180" spans="26:52" s="34" customFormat="1">
      <c r="Z180" s="31"/>
      <c r="AA180" s="31"/>
      <c r="AB180" s="31"/>
      <c r="AC180" s="31"/>
      <c r="AD180" s="31"/>
      <c r="AE180" s="31"/>
      <c r="AF180" s="31"/>
      <c r="AG180" s="31"/>
      <c r="AH180" s="31"/>
      <c r="AI180" s="31"/>
      <c r="AJ180" s="31"/>
      <c r="AK180" s="31"/>
      <c r="AL180" s="31"/>
      <c r="AM180" s="31"/>
      <c r="AN180" s="31"/>
      <c r="AO180" s="33"/>
      <c r="AP180" s="33"/>
      <c r="AQ180" s="33"/>
      <c r="AR180" s="33"/>
      <c r="AS180" s="33"/>
      <c r="AT180" s="33"/>
      <c r="AU180" s="33"/>
      <c r="AV180" s="33"/>
      <c r="AW180" s="33"/>
      <c r="AX180" s="33"/>
      <c r="AY180" s="33"/>
      <c r="AZ180" s="33"/>
    </row>
  </sheetData>
  <mergeCells count="102">
    <mergeCell ref="B20:K20"/>
    <mergeCell ref="L20:X20"/>
    <mergeCell ref="W8:X8"/>
    <mergeCell ref="B12:Y12"/>
    <mergeCell ref="B18:Y18"/>
    <mergeCell ref="B19:Y19"/>
    <mergeCell ref="B1:Y1"/>
    <mergeCell ref="B2:Y5"/>
    <mergeCell ref="W7:X7"/>
    <mergeCell ref="H7:L7"/>
    <mergeCell ref="B7:G7"/>
    <mergeCell ref="N13:W14"/>
    <mergeCell ref="O8:V8"/>
    <mergeCell ref="O7:V7"/>
    <mergeCell ref="C13:H14"/>
    <mergeCell ref="I13:L14"/>
    <mergeCell ref="H8:L8"/>
    <mergeCell ref="H9:L9"/>
    <mergeCell ref="H10:L10"/>
    <mergeCell ref="B8:G8"/>
    <mergeCell ref="B9:G9"/>
    <mergeCell ref="B10:G10"/>
    <mergeCell ref="L29:X29"/>
    <mergeCell ref="B30:K30"/>
    <mergeCell ref="L30:X30"/>
    <mergeCell ref="L31:X31"/>
    <mergeCell ref="B21:K21"/>
    <mergeCell ref="L21:X21"/>
    <mergeCell ref="B22:K22"/>
    <mergeCell ref="L22:X22"/>
    <mergeCell ref="B23:K23"/>
    <mergeCell ref="L23:X23"/>
    <mergeCell ref="B45:Y45"/>
    <mergeCell ref="B46:Y46"/>
    <mergeCell ref="B48:J50"/>
    <mergeCell ref="K48:O50"/>
    <mergeCell ref="X44:Y44"/>
    <mergeCell ref="B40:Y40"/>
    <mergeCell ref="B41:Y41"/>
    <mergeCell ref="B43:E43"/>
    <mergeCell ref="F43:I43"/>
    <mergeCell ref="J43:L43"/>
    <mergeCell ref="M43:O43"/>
    <mergeCell ref="Q43:W43"/>
    <mergeCell ref="X43:Y43"/>
    <mergeCell ref="B44:E44"/>
    <mergeCell ref="F44:I44"/>
    <mergeCell ref="J44:L44"/>
    <mergeCell ref="M44:O44"/>
    <mergeCell ref="Q44:W44"/>
    <mergeCell ref="B52:J54"/>
    <mergeCell ref="K52:O54"/>
    <mergeCell ref="B57:J59"/>
    <mergeCell ref="B61:J63"/>
    <mergeCell ref="K61:O63"/>
    <mergeCell ref="K57:O59"/>
    <mergeCell ref="B70:J72"/>
    <mergeCell ref="K70:O72"/>
    <mergeCell ref="B66:J68"/>
    <mergeCell ref="K66:O68"/>
    <mergeCell ref="N38:Y39"/>
    <mergeCell ref="B38:M39"/>
    <mergeCell ref="C33:N33"/>
    <mergeCell ref="C34:N34"/>
    <mergeCell ref="C35:N35"/>
    <mergeCell ref="O33:Y33"/>
    <mergeCell ref="O34:Y34"/>
    <mergeCell ref="O35:Y35"/>
    <mergeCell ref="C16:H17"/>
    <mergeCell ref="I16:L17"/>
    <mergeCell ref="N16:W17"/>
    <mergeCell ref="X16:Y17"/>
    <mergeCell ref="B36:Y36"/>
    <mergeCell ref="O37:Y37"/>
    <mergeCell ref="B37:M37"/>
    <mergeCell ref="B32:Y32"/>
    <mergeCell ref="B24:Y24"/>
    <mergeCell ref="B25:Y25"/>
    <mergeCell ref="B26:Y26"/>
    <mergeCell ref="B27:K27"/>
    <mergeCell ref="L27:X27"/>
    <mergeCell ref="B28:K28"/>
    <mergeCell ref="L28:X28"/>
    <mergeCell ref="B29:K29"/>
    <mergeCell ref="X66:Y67"/>
    <mergeCell ref="X71:Y72"/>
    <mergeCell ref="X62:Y63"/>
    <mergeCell ref="X59:Y61"/>
    <mergeCell ref="X57:Y58"/>
    <mergeCell ref="Q62:W63"/>
    <mergeCell ref="Q59:W61"/>
    <mergeCell ref="Q57:W58"/>
    <mergeCell ref="X48:Y49"/>
    <mergeCell ref="X50:Y52"/>
    <mergeCell ref="X53:Y54"/>
    <mergeCell ref="Q48:W49"/>
    <mergeCell ref="Q50:W52"/>
    <mergeCell ref="Q53:W54"/>
    <mergeCell ref="X68:Y70"/>
    <mergeCell ref="Q71:W72"/>
    <mergeCell ref="Q68:W70"/>
    <mergeCell ref="Q66:W67"/>
  </mergeCells>
  <conditionalFormatting sqref="K48:O50">
    <cfRule type="cellIs" dxfId="24" priority="13" stopIfTrue="1" operator="equal">
      <formula>#REF!</formula>
    </cfRule>
    <cfRule type="cellIs" dxfId="23" priority="14" stopIfTrue="1" operator="equal">
      <formula>$AG$17</formula>
    </cfRule>
    <cfRule type="cellIs" dxfId="22" priority="15" stopIfTrue="1" operator="equal">
      <formula>$AG$15</formula>
    </cfRule>
    <cfRule type="cellIs" dxfId="21" priority="16" stopIfTrue="1" operator="equal">
      <formula>$AG$16</formula>
    </cfRule>
    <cfRule type="cellIs" dxfId="20" priority="17" stopIfTrue="1" operator="equal">
      <formula>$AG$13</formula>
    </cfRule>
    <cfRule type="cellIs" dxfId="19" priority="18" stopIfTrue="1" operator="equal">
      <formula>$AG$14</formula>
    </cfRule>
  </conditionalFormatting>
  <conditionalFormatting sqref="K57:O59">
    <cfRule type="cellIs" dxfId="18" priority="7" stopIfTrue="1" operator="equal">
      <formula>#REF!</formula>
    </cfRule>
    <cfRule type="cellIs" dxfId="17" priority="8" stopIfTrue="1" operator="equal">
      <formula>$AG$17</formula>
    </cfRule>
    <cfRule type="cellIs" dxfId="16" priority="9" stopIfTrue="1" operator="equal">
      <formula>$AG$15</formula>
    </cfRule>
    <cfRule type="cellIs" dxfId="15" priority="10" stopIfTrue="1" operator="equal">
      <formula>$AG$16</formula>
    </cfRule>
    <cfRule type="cellIs" dxfId="14" priority="11" stopIfTrue="1" operator="equal">
      <formula>$AG$13</formula>
    </cfRule>
    <cfRule type="cellIs" dxfId="13" priority="12" stopIfTrue="1" operator="equal">
      <formula>$AG$14</formula>
    </cfRule>
  </conditionalFormatting>
  <conditionalFormatting sqref="K66:O68">
    <cfRule type="cellIs" dxfId="12" priority="1" stopIfTrue="1" operator="equal">
      <formula>#REF!</formula>
    </cfRule>
    <cfRule type="cellIs" dxfId="11" priority="2" stopIfTrue="1" operator="equal">
      <formula>$AG$17</formula>
    </cfRule>
    <cfRule type="cellIs" dxfId="10" priority="3" stopIfTrue="1" operator="equal">
      <formula>$AG$15</formula>
    </cfRule>
    <cfRule type="cellIs" dxfId="9" priority="4" stopIfTrue="1" operator="equal">
      <formula>$AG$16</formula>
    </cfRule>
    <cfRule type="cellIs" dxfId="8" priority="5" stopIfTrue="1" operator="equal">
      <formula>$AG$13</formula>
    </cfRule>
    <cfRule type="cellIs" dxfId="7" priority="6" stopIfTrue="1" operator="equal">
      <formula>$AG$14</formula>
    </cfRule>
  </conditionalFormatting>
  <dataValidations count="1">
    <dataValidation type="list" allowBlank="1" showInputMessage="1" showErrorMessage="1" sqref="ACZ48:ADD50 TD48:TH50 JH48:JL50 WVT983088:WVX983090 WLX983088:WMB983090 WCB983088:WCF983090 VSF983088:VSJ983090 VIJ983088:VIN983090 UYN983088:UYR983090 UOR983088:UOV983090 UEV983088:UEZ983090 TUZ983088:TVD983090 TLD983088:TLH983090 TBH983088:TBL983090 SRL983088:SRP983090 SHP983088:SHT983090 RXT983088:RXX983090 RNX983088:ROB983090 REB983088:REF983090 QUF983088:QUJ983090 QKJ983088:QKN983090 QAN983088:QAR983090 PQR983088:PQV983090 PGV983088:PGZ983090 OWZ983088:OXD983090 OND983088:ONH983090 ODH983088:ODL983090 NTL983088:NTP983090 NJP983088:NJT983090 MZT983088:MZX983090 MPX983088:MQB983090 MGB983088:MGF983090 LWF983088:LWJ983090 LMJ983088:LMN983090 LCN983088:LCR983090 KSR983088:KSV983090 KIV983088:KIZ983090 JYZ983088:JZD983090 JPD983088:JPH983090 JFH983088:JFL983090 IVL983088:IVP983090 ILP983088:ILT983090 IBT983088:IBX983090 HRX983088:HSB983090 HIB983088:HIF983090 GYF983088:GYJ983090 GOJ983088:GON983090 GEN983088:GER983090 FUR983088:FUV983090 FKV983088:FKZ983090 FAZ983088:FBD983090 ERD983088:ERH983090 EHH983088:EHL983090 DXL983088:DXP983090 DNP983088:DNT983090 DDT983088:DDX983090 CTX983088:CUB983090 CKB983088:CKF983090 CAF983088:CAJ983090 BQJ983088:BQN983090 BGN983088:BGR983090 AWR983088:AWV983090 AMV983088:AMZ983090 ACZ983088:ADD983090 TD983088:TH983090 JH983088:JL983090 K983088:O983090 WVT917552:WVX917554 WLX917552:WMB917554 WCB917552:WCF917554 VSF917552:VSJ917554 VIJ917552:VIN917554 UYN917552:UYR917554 UOR917552:UOV917554 UEV917552:UEZ917554 TUZ917552:TVD917554 TLD917552:TLH917554 TBH917552:TBL917554 SRL917552:SRP917554 SHP917552:SHT917554 RXT917552:RXX917554 RNX917552:ROB917554 REB917552:REF917554 QUF917552:QUJ917554 QKJ917552:QKN917554 QAN917552:QAR917554 PQR917552:PQV917554 PGV917552:PGZ917554 OWZ917552:OXD917554 OND917552:ONH917554 ODH917552:ODL917554 NTL917552:NTP917554 NJP917552:NJT917554 MZT917552:MZX917554 MPX917552:MQB917554 MGB917552:MGF917554 LWF917552:LWJ917554 LMJ917552:LMN917554 LCN917552:LCR917554 KSR917552:KSV917554 KIV917552:KIZ917554 JYZ917552:JZD917554 JPD917552:JPH917554 JFH917552:JFL917554 IVL917552:IVP917554 ILP917552:ILT917554 IBT917552:IBX917554 HRX917552:HSB917554 HIB917552:HIF917554 GYF917552:GYJ917554 GOJ917552:GON917554 GEN917552:GER917554 FUR917552:FUV917554 FKV917552:FKZ917554 FAZ917552:FBD917554 ERD917552:ERH917554 EHH917552:EHL917554 DXL917552:DXP917554 DNP917552:DNT917554 DDT917552:DDX917554 CTX917552:CUB917554 CKB917552:CKF917554 CAF917552:CAJ917554 BQJ917552:BQN917554 BGN917552:BGR917554 AWR917552:AWV917554 AMV917552:AMZ917554 ACZ917552:ADD917554 TD917552:TH917554 JH917552:JL917554 K917552:O917554 WVT852016:WVX852018 WLX852016:WMB852018 WCB852016:WCF852018 VSF852016:VSJ852018 VIJ852016:VIN852018 UYN852016:UYR852018 UOR852016:UOV852018 UEV852016:UEZ852018 TUZ852016:TVD852018 TLD852016:TLH852018 TBH852016:TBL852018 SRL852016:SRP852018 SHP852016:SHT852018 RXT852016:RXX852018 RNX852016:ROB852018 REB852016:REF852018 QUF852016:QUJ852018 QKJ852016:QKN852018 QAN852016:QAR852018 PQR852016:PQV852018 PGV852016:PGZ852018 OWZ852016:OXD852018 OND852016:ONH852018 ODH852016:ODL852018 NTL852016:NTP852018 NJP852016:NJT852018 MZT852016:MZX852018 MPX852016:MQB852018 MGB852016:MGF852018 LWF852016:LWJ852018 LMJ852016:LMN852018 LCN852016:LCR852018 KSR852016:KSV852018 KIV852016:KIZ852018 JYZ852016:JZD852018 JPD852016:JPH852018 JFH852016:JFL852018 IVL852016:IVP852018 ILP852016:ILT852018 IBT852016:IBX852018 HRX852016:HSB852018 HIB852016:HIF852018 GYF852016:GYJ852018 GOJ852016:GON852018 GEN852016:GER852018 FUR852016:FUV852018 FKV852016:FKZ852018 FAZ852016:FBD852018 ERD852016:ERH852018 EHH852016:EHL852018 DXL852016:DXP852018 DNP852016:DNT852018 DDT852016:DDX852018 CTX852016:CUB852018 CKB852016:CKF852018 CAF852016:CAJ852018 BQJ852016:BQN852018 BGN852016:BGR852018 AWR852016:AWV852018 AMV852016:AMZ852018 ACZ852016:ADD852018 TD852016:TH852018 JH852016:JL852018 K852016:O852018 WVT786480:WVX786482 WLX786480:WMB786482 WCB786480:WCF786482 VSF786480:VSJ786482 VIJ786480:VIN786482 UYN786480:UYR786482 UOR786480:UOV786482 UEV786480:UEZ786482 TUZ786480:TVD786482 TLD786480:TLH786482 TBH786480:TBL786482 SRL786480:SRP786482 SHP786480:SHT786482 RXT786480:RXX786482 RNX786480:ROB786482 REB786480:REF786482 QUF786480:QUJ786482 QKJ786480:QKN786482 QAN786480:QAR786482 PQR786480:PQV786482 PGV786480:PGZ786482 OWZ786480:OXD786482 OND786480:ONH786482 ODH786480:ODL786482 NTL786480:NTP786482 NJP786480:NJT786482 MZT786480:MZX786482 MPX786480:MQB786482 MGB786480:MGF786482 LWF786480:LWJ786482 LMJ786480:LMN786482 LCN786480:LCR786482 KSR786480:KSV786482 KIV786480:KIZ786482 JYZ786480:JZD786482 JPD786480:JPH786482 JFH786480:JFL786482 IVL786480:IVP786482 ILP786480:ILT786482 IBT786480:IBX786482 HRX786480:HSB786482 HIB786480:HIF786482 GYF786480:GYJ786482 GOJ786480:GON786482 GEN786480:GER786482 FUR786480:FUV786482 FKV786480:FKZ786482 FAZ786480:FBD786482 ERD786480:ERH786482 EHH786480:EHL786482 DXL786480:DXP786482 DNP786480:DNT786482 DDT786480:DDX786482 CTX786480:CUB786482 CKB786480:CKF786482 CAF786480:CAJ786482 BQJ786480:BQN786482 BGN786480:BGR786482 AWR786480:AWV786482 AMV786480:AMZ786482 ACZ786480:ADD786482 TD786480:TH786482 JH786480:JL786482 K786480:O786482 WVT720944:WVX720946 WLX720944:WMB720946 WCB720944:WCF720946 VSF720944:VSJ720946 VIJ720944:VIN720946 UYN720944:UYR720946 UOR720944:UOV720946 UEV720944:UEZ720946 TUZ720944:TVD720946 TLD720944:TLH720946 TBH720944:TBL720946 SRL720944:SRP720946 SHP720944:SHT720946 RXT720944:RXX720946 RNX720944:ROB720946 REB720944:REF720946 QUF720944:QUJ720946 QKJ720944:QKN720946 QAN720944:QAR720946 PQR720944:PQV720946 PGV720944:PGZ720946 OWZ720944:OXD720946 OND720944:ONH720946 ODH720944:ODL720946 NTL720944:NTP720946 NJP720944:NJT720946 MZT720944:MZX720946 MPX720944:MQB720946 MGB720944:MGF720946 LWF720944:LWJ720946 LMJ720944:LMN720946 LCN720944:LCR720946 KSR720944:KSV720946 KIV720944:KIZ720946 JYZ720944:JZD720946 JPD720944:JPH720946 JFH720944:JFL720946 IVL720944:IVP720946 ILP720944:ILT720946 IBT720944:IBX720946 HRX720944:HSB720946 HIB720944:HIF720946 GYF720944:GYJ720946 GOJ720944:GON720946 GEN720944:GER720946 FUR720944:FUV720946 FKV720944:FKZ720946 FAZ720944:FBD720946 ERD720944:ERH720946 EHH720944:EHL720946 DXL720944:DXP720946 DNP720944:DNT720946 DDT720944:DDX720946 CTX720944:CUB720946 CKB720944:CKF720946 CAF720944:CAJ720946 BQJ720944:BQN720946 BGN720944:BGR720946 AWR720944:AWV720946 AMV720944:AMZ720946 ACZ720944:ADD720946 TD720944:TH720946 JH720944:JL720946 K720944:O720946 WVT655408:WVX655410 WLX655408:WMB655410 WCB655408:WCF655410 VSF655408:VSJ655410 VIJ655408:VIN655410 UYN655408:UYR655410 UOR655408:UOV655410 UEV655408:UEZ655410 TUZ655408:TVD655410 TLD655408:TLH655410 TBH655408:TBL655410 SRL655408:SRP655410 SHP655408:SHT655410 RXT655408:RXX655410 RNX655408:ROB655410 REB655408:REF655410 QUF655408:QUJ655410 QKJ655408:QKN655410 QAN655408:QAR655410 PQR655408:PQV655410 PGV655408:PGZ655410 OWZ655408:OXD655410 OND655408:ONH655410 ODH655408:ODL655410 NTL655408:NTP655410 NJP655408:NJT655410 MZT655408:MZX655410 MPX655408:MQB655410 MGB655408:MGF655410 LWF655408:LWJ655410 LMJ655408:LMN655410 LCN655408:LCR655410 KSR655408:KSV655410 KIV655408:KIZ655410 JYZ655408:JZD655410 JPD655408:JPH655410 JFH655408:JFL655410 IVL655408:IVP655410 ILP655408:ILT655410 IBT655408:IBX655410 HRX655408:HSB655410 HIB655408:HIF655410 GYF655408:GYJ655410 GOJ655408:GON655410 GEN655408:GER655410 FUR655408:FUV655410 FKV655408:FKZ655410 FAZ655408:FBD655410 ERD655408:ERH655410 EHH655408:EHL655410 DXL655408:DXP655410 DNP655408:DNT655410 DDT655408:DDX655410 CTX655408:CUB655410 CKB655408:CKF655410 CAF655408:CAJ655410 BQJ655408:BQN655410 BGN655408:BGR655410 AWR655408:AWV655410 AMV655408:AMZ655410 ACZ655408:ADD655410 TD655408:TH655410 JH655408:JL655410 K655408:O655410 WVT589872:WVX589874 WLX589872:WMB589874 WCB589872:WCF589874 VSF589872:VSJ589874 VIJ589872:VIN589874 UYN589872:UYR589874 UOR589872:UOV589874 UEV589872:UEZ589874 TUZ589872:TVD589874 TLD589872:TLH589874 TBH589872:TBL589874 SRL589872:SRP589874 SHP589872:SHT589874 RXT589872:RXX589874 RNX589872:ROB589874 REB589872:REF589874 QUF589872:QUJ589874 QKJ589872:QKN589874 QAN589872:QAR589874 PQR589872:PQV589874 PGV589872:PGZ589874 OWZ589872:OXD589874 OND589872:ONH589874 ODH589872:ODL589874 NTL589872:NTP589874 NJP589872:NJT589874 MZT589872:MZX589874 MPX589872:MQB589874 MGB589872:MGF589874 LWF589872:LWJ589874 LMJ589872:LMN589874 LCN589872:LCR589874 KSR589872:KSV589874 KIV589872:KIZ589874 JYZ589872:JZD589874 JPD589872:JPH589874 JFH589872:JFL589874 IVL589872:IVP589874 ILP589872:ILT589874 IBT589872:IBX589874 HRX589872:HSB589874 HIB589872:HIF589874 GYF589872:GYJ589874 GOJ589872:GON589874 GEN589872:GER589874 FUR589872:FUV589874 FKV589872:FKZ589874 FAZ589872:FBD589874 ERD589872:ERH589874 EHH589872:EHL589874 DXL589872:DXP589874 DNP589872:DNT589874 DDT589872:DDX589874 CTX589872:CUB589874 CKB589872:CKF589874 CAF589872:CAJ589874 BQJ589872:BQN589874 BGN589872:BGR589874 AWR589872:AWV589874 AMV589872:AMZ589874 ACZ589872:ADD589874 TD589872:TH589874 JH589872:JL589874 K589872:O589874 WVT524336:WVX524338 WLX524336:WMB524338 WCB524336:WCF524338 VSF524336:VSJ524338 VIJ524336:VIN524338 UYN524336:UYR524338 UOR524336:UOV524338 UEV524336:UEZ524338 TUZ524336:TVD524338 TLD524336:TLH524338 TBH524336:TBL524338 SRL524336:SRP524338 SHP524336:SHT524338 RXT524336:RXX524338 RNX524336:ROB524338 REB524336:REF524338 QUF524336:QUJ524338 QKJ524336:QKN524338 QAN524336:QAR524338 PQR524336:PQV524338 PGV524336:PGZ524338 OWZ524336:OXD524338 OND524336:ONH524338 ODH524336:ODL524338 NTL524336:NTP524338 NJP524336:NJT524338 MZT524336:MZX524338 MPX524336:MQB524338 MGB524336:MGF524338 LWF524336:LWJ524338 LMJ524336:LMN524338 LCN524336:LCR524338 KSR524336:KSV524338 KIV524336:KIZ524338 JYZ524336:JZD524338 JPD524336:JPH524338 JFH524336:JFL524338 IVL524336:IVP524338 ILP524336:ILT524338 IBT524336:IBX524338 HRX524336:HSB524338 HIB524336:HIF524338 GYF524336:GYJ524338 GOJ524336:GON524338 GEN524336:GER524338 FUR524336:FUV524338 FKV524336:FKZ524338 FAZ524336:FBD524338 ERD524336:ERH524338 EHH524336:EHL524338 DXL524336:DXP524338 DNP524336:DNT524338 DDT524336:DDX524338 CTX524336:CUB524338 CKB524336:CKF524338 CAF524336:CAJ524338 BQJ524336:BQN524338 BGN524336:BGR524338 AWR524336:AWV524338 AMV524336:AMZ524338 ACZ524336:ADD524338 TD524336:TH524338 JH524336:JL524338 K524336:O524338 WVT458800:WVX458802 WLX458800:WMB458802 WCB458800:WCF458802 VSF458800:VSJ458802 VIJ458800:VIN458802 UYN458800:UYR458802 UOR458800:UOV458802 UEV458800:UEZ458802 TUZ458800:TVD458802 TLD458800:TLH458802 TBH458800:TBL458802 SRL458800:SRP458802 SHP458800:SHT458802 RXT458800:RXX458802 RNX458800:ROB458802 REB458800:REF458802 QUF458800:QUJ458802 QKJ458800:QKN458802 QAN458800:QAR458802 PQR458800:PQV458802 PGV458800:PGZ458802 OWZ458800:OXD458802 OND458800:ONH458802 ODH458800:ODL458802 NTL458800:NTP458802 NJP458800:NJT458802 MZT458800:MZX458802 MPX458800:MQB458802 MGB458800:MGF458802 LWF458800:LWJ458802 LMJ458800:LMN458802 LCN458800:LCR458802 KSR458800:KSV458802 KIV458800:KIZ458802 JYZ458800:JZD458802 JPD458800:JPH458802 JFH458800:JFL458802 IVL458800:IVP458802 ILP458800:ILT458802 IBT458800:IBX458802 HRX458800:HSB458802 HIB458800:HIF458802 GYF458800:GYJ458802 GOJ458800:GON458802 GEN458800:GER458802 FUR458800:FUV458802 FKV458800:FKZ458802 FAZ458800:FBD458802 ERD458800:ERH458802 EHH458800:EHL458802 DXL458800:DXP458802 DNP458800:DNT458802 DDT458800:DDX458802 CTX458800:CUB458802 CKB458800:CKF458802 CAF458800:CAJ458802 BQJ458800:BQN458802 BGN458800:BGR458802 AWR458800:AWV458802 AMV458800:AMZ458802 ACZ458800:ADD458802 TD458800:TH458802 JH458800:JL458802 K458800:O458802 WVT393264:WVX393266 WLX393264:WMB393266 WCB393264:WCF393266 VSF393264:VSJ393266 VIJ393264:VIN393266 UYN393264:UYR393266 UOR393264:UOV393266 UEV393264:UEZ393266 TUZ393264:TVD393266 TLD393264:TLH393266 TBH393264:TBL393266 SRL393264:SRP393266 SHP393264:SHT393266 RXT393264:RXX393266 RNX393264:ROB393266 REB393264:REF393266 QUF393264:QUJ393266 QKJ393264:QKN393266 QAN393264:QAR393266 PQR393264:PQV393266 PGV393264:PGZ393266 OWZ393264:OXD393266 OND393264:ONH393266 ODH393264:ODL393266 NTL393264:NTP393266 NJP393264:NJT393266 MZT393264:MZX393266 MPX393264:MQB393266 MGB393264:MGF393266 LWF393264:LWJ393266 LMJ393264:LMN393266 LCN393264:LCR393266 KSR393264:KSV393266 KIV393264:KIZ393266 JYZ393264:JZD393266 JPD393264:JPH393266 JFH393264:JFL393266 IVL393264:IVP393266 ILP393264:ILT393266 IBT393264:IBX393266 HRX393264:HSB393266 HIB393264:HIF393266 GYF393264:GYJ393266 GOJ393264:GON393266 GEN393264:GER393266 FUR393264:FUV393266 FKV393264:FKZ393266 FAZ393264:FBD393266 ERD393264:ERH393266 EHH393264:EHL393266 DXL393264:DXP393266 DNP393264:DNT393266 DDT393264:DDX393266 CTX393264:CUB393266 CKB393264:CKF393266 CAF393264:CAJ393266 BQJ393264:BQN393266 BGN393264:BGR393266 AWR393264:AWV393266 AMV393264:AMZ393266 ACZ393264:ADD393266 TD393264:TH393266 JH393264:JL393266 K393264:O393266 WVT327728:WVX327730 WLX327728:WMB327730 WCB327728:WCF327730 VSF327728:VSJ327730 VIJ327728:VIN327730 UYN327728:UYR327730 UOR327728:UOV327730 UEV327728:UEZ327730 TUZ327728:TVD327730 TLD327728:TLH327730 TBH327728:TBL327730 SRL327728:SRP327730 SHP327728:SHT327730 RXT327728:RXX327730 RNX327728:ROB327730 REB327728:REF327730 QUF327728:QUJ327730 QKJ327728:QKN327730 QAN327728:QAR327730 PQR327728:PQV327730 PGV327728:PGZ327730 OWZ327728:OXD327730 OND327728:ONH327730 ODH327728:ODL327730 NTL327728:NTP327730 NJP327728:NJT327730 MZT327728:MZX327730 MPX327728:MQB327730 MGB327728:MGF327730 LWF327728:LWJ327730 LMJ327728:LMN327730 LCN327728:LCR327730 KSR327728:KSV327730 KIV327728:KIZ327730 JYZ327728:JZD327730 JPD327728:JPH327730 JFH327728:JFL327730 IVL327728:IVP327730 ILP327728:ILT327730 IBT327728:IBX327730 HRX327728:HSB327730 HIB327728:HIF327730 GYF327728:GYJ327730 GOJ327728:GON327730 GEN327728:GER327730 FUR327728:FUV327730 FKV327728:FKZ327730 FAZ327728:FBD327730 ERD327728:ERH327730 EHH327728:EHL327730 DXL327728:DXP327730 DNP327728:DNT327730 DDT327728:DDX327730 CTX327728:CUB327730 CKB327728:CKF327730 CAF327728:CAJ327730 BQJ327728:BQN327730 BGN327728:BGR327730 AWR327728:AWV327730 AMV327728:AMZ327730 ACZ327728:ADD327730 TD327728:TH327730 JH327728:JL327730 K327728:O327730 WVT262192:WVX262194 WLX262192:WMB262194 WCB262192:WCF262194 VSF262192:VSJ262194 VIJ262192:VIN262194 UYN262192:UYR262194 UOR262192:UOV262194 UEV262192:UEZ262194 TUZ262192:TVD262194 TLD262192:TLH262194 TBH262192:TBL262194 SRL262192:SRP262194 SHP262192:SHT262194 RXT262192:RXX262194 RNX262192:ROB262194 REB262192:REF262194 QUF262192:QUJ262194 QKJ262192:QKN262194 QAN262192:QAR262194 PQR262192:PQV262194 PGV262192:PGZ262194 OWZ262192:OXD262194 OND262192:ONH262194 ODH262192:ODL262194 NTL262192:NTP262194 NJP262192:NJT262194 MZT262192:MZX262194 MPX262192:MQB262194 MGB262192:MGF262194 LWF262192:LWJ262194 LMJ262192:LMN262194 LCN262192:LCR262194 KSR262192:KSV262194 KIV262192:KIZ262194 JYZ262192:JZD262194 JPD262192:JPH262194 JFH262192:JFL262194 IVL262192:IVP262194 ILP262192:ILT262194 IBT262192:IBX262194 HRX262192:HSB262194 HIB262192:HIF262194 GYF262192:GYJ262194 GOJ262192:GON262194 GEN262192:GER262194 FUR262192:FUV262194 FKV262192:FKZ262194 FAZ262192:FBD262194 ERD262192:ERH262194 EHH262192:EHL262194 DXL262192:DXP262194 DNP262192:DNT262194 DDT262192:DDX262194 CTX262192:CUB262194 CKB262192:CKF262194 CAF262192:CAJ262194 BQJ262192:BQN262194 BGN262192:BGR262194 AWR262192:AWV262194 AMV262192:AMZ262194 ACZ262192:ADD262194 TD262192:TH262194 JH262192:JL262194 K262192:O262194 WVT196656:WVX196658 WLX196656:WMB196658 WCB196656:WCF196658 VSF196656:VSJ196658 VIJ196656:VIN196658 UYN196656:UYR196658 UOR196656:UOV196658 UEV196656:UEZ196658 TUZ196656:TVD196658 TLD196656:TLH196658 TBH196656:TBL196658 SRL196656:SRP196658 SHP196656:SHT196658 RXT196656:RXX196658 RNX196656:ROB196658 REB196656:REF196658 QUF196656:QUJ196658 QKJ196656:QKN196658 QAN196656:QAR196658 PQR196656:PQV196658 PGV196656:PGZ196658 OWZ196656:OXD196658 OND196656:ONH196658 ODH196656:ODL196658 NTL196656:NTP196658 NJP196656:NJT196658 MZT196656:MZX196658 MPX196656:MQB196658 MGB196656:MGF196658 LWF196656:LWJ196658 LMJ196656:LMN196658 LCN196656:LCR196658 KSR196656:KSV196658 KIV196656:KIZ196658 JYZ196656:JZD196658 JPD196656:JPH196658 JFH196656:JFL196658 IVL196656:IVP196658 ILP196656:ILT196658 IBT196656:IBX196658 HRX196656:HSB196658 HIB196656:HIF196658 GYF196656:GYJ196658 GOJ196656:GON196658 GEN196656:GER196658 FUR196656:FUV196658 FKV196656:FKZ196658 FAZ196656:FBD196658 ERD196656:ERH196658 EHH196656:EHL196658 DXL196656:DXP196658 DNP196656:DNT196658 DDT196656:DDX196658 CTX196656:CUB196658 CKB196656:CKF196658 CAF196656:CAJ196658 BQJ196656:BQN196658 BGN196656:BGR196658 AWR196656:AWV196658 AMV196656:AMZ196658 ACZ196656:ADD196658 TD196656:TH196658 JH196656:JL196658 K196656:O196658 WVT131120:WVX131122 WLX131120:WMB131122 WCB131120:WCF131122 VSF131120:VSJ131122 VIJ131120:VIN131122 UYN131120:UYR131122 UOR131120:UOV131122 UEV131120:UEZ131122 TUZ131120:TVD131122 TLD131120:TLH131122 TBH131120:TBL131122 SRL131120:SRP131122 SHP131120:SHT131122 RXT131120:RXX131122 RNX131120:ROB131122 REB131120:REF131122 QUF131120:QUJ131122 QKJ131120:QKN131122 QAN131120:QAR131122 PQR131120:PQV131122 PGV131120:PGZ131122 OWZ131120:OXD131122 OND131120:ONH131122 ODH131120:ODL131122 NTL131120:NTP131122 NJP131120:NJT131122 MZT131120:MZX131122 MPX131120:MQB131122 MGB131120:MGF131122 LWF131120:LWJ131122 LMJ131120:LMN131122 LCN131120:LCR131122 KSR131120:KSV131122 KIV131120:KIZ131122 JYZ131120:JZD131122 JPD131120:JPH131122 JFH131120:JFL131122 IVL131120:IVP131122 ILP131120:ILT131122 IBT131120:IBX131122 HRX131120:HSB131122 HIB131120:HIF131122 GYF131120:GYJ131122 GOJ131120:GON131122 GEN131120:GER131122 FUR131120:FUV131122 FKV131120:FKZ131122 FAZ131120:FBD131122 ERD131120:ERH131122 EHH131120:EHL131122 DXL131120:DXP131122 DNP131120:DNT131122 DDT131120:DDX131122 CTX131120:CUB131122 CKB131120:CKF131122 CAF131120:CAJ131122 BQJ131120:BQN131122 BGN131120:BGR131122 AWR131120:AWV131122 AMV131120:AMZ131122 ACZ131120:ADD131122 TD131120:TH131122 JH131120:JL131122 K131120:O131122 WVT65584:WVX65586 WLX65584:WMB65586 WCB65584:WCF65586 VSF65584:VSJ65586 VIJ65584:VIN65586 UYN65584:UYR65586 UOR65584:UOV65586 UEV65584:UEZ65586 TUZ65584:TVD65586 TLD65584:TLH65586 TBH65584:TBL65586 SRL65584:SRP65586 SHP65584:SHT65586 RXT65584:RXX65586 RNX65584:ROB65586 REB65584:REF65586 QUF65584:QUJ65586 QKJ65584:QKN65586 QAN65584:QAR65586 PQR65584:PQV65586 PGV65584:PGZ65586 OWZ65584:OXD65586 OND65584:ONH65586 ODH65584:ODL65586 NTL65584:NTP65586 NJP65584:NJT65586 MZT65584:MZX65586 MPX65584:MQB65586 MGB65584:MGF65586 LWF65584:LWJ65586 LMJ65584:LMN65586 LCN65584:LCR65586 KSR65584:KSV65586 KIV65584:KIZ65586 JYZ65584:JZD65586 JPD65584:JPH65586 JFH65584:JFL65586 IVL65584:IVP65586 ILP65584:ILT65586 IBT65584:IBX65586 HRX65584:HSB65586 HIB65584:HIF65586 GYF65584:GYJ65586 GOJ65584:GON65586 GEN65584:GER65586 FUR65584:FUV65586 FKV65584:FKZ65586 FAZ65584:FBD65586 ERD65584:ERH65586 EHH65584:EHL65586 DXL65584:DXP65586 DNP65584:DNT65586 DDT65584:DDX65586 CTX65584:CUB65586 CKB65584:CKF65586 CAF65584:CAJ65586 BQJ65584:BQN65586 BGN65584:BGR65586 AWR65584:AWV65586 AMV65584:AMZ65586 ACZ65584:ADD65586 TD65584:TH65586 JH65584:JL65586 K65584:O65586 WVT48:WVX50 WLX48:WMB50 WCB48:WCF50 VSF48:VSJ50 VIJ48:VIN50 UYN48:UYR50 UOR48:UOV50 UEV48:UEZ50 TUZ48:TVD50 TLD48:TLH50 TBH48:TBL50 SRL48:SRP50 SHP48:SHT50 RXT48:RXX50 RNX48:ROB50 REB48:REF50 QUF48:QUJ50 QKJ48:QKN50 QAN48:QAR50 PQR48:PQV50 PGV48:PGZ50 OWZ48:OXD50 OND48:ONH50 ODH48:ODL50 NTL48:NTP50 NJP48:NJT50 MZT48:MZX50 MPX48:MQB50 MGB48:MGF50 LWF48:LWJ50 LMJ48:LMN50 LCN48:LCR50 KSR48:KSV50 KIV48:KIZ50 JYZ48:JZD50 JPD48:JPH50 JFH48:JFL50 IVL48:IVP50 ILP48:ILT50 IBT48:IBX50 HRX48:HSB50 HIB48:HIF50 GYF48:GYJ50 GOJ48:GON50 GEN48:GER50 FUR48:FUV50 FKV48:FKZ50 FAZ48:FBD50 ERD48:ERH50 EHH48:EHL50 DXL48:DXP50 DNP48:DNT50 DDT48:DDX50 CTX48:CUB50 CKB48:CKF50 CAF48:CAJ50 BQJ48:BQN50 BGN48:BGR50 AWR48:AWV50 AMV48:AMZ50 K48:O50 K66:O68 K57:O59" xr:uid="{7E7BC62B-E708-4E89-B441-2ECFBD21D94E}">
      <formula1>$AG$13:$AG$17</formula1>
    </dataValidation>
  </dataValidations>
  <printOptions horizontalCentered="1"/>
  <pageMargins left="0.70866141732283472" right="0.70866141732283472" top="0.47244094488188981" bottom="0.74803149606299213" header="0" footer="0.19685039370078741"/>
  <pageSetup paperSize="9" scale="34" orientation="portrait" r:id="rId1"/>
  <headerFooter>
    <oddHeader>&amp;L&amp;G&amp;R&amp;"-,Bold"GL-PPAP-001.11</oddHeader>
    <oddFooter>&amp;LEffective Date: 01/06/2023&amp;C&amp;P / &amp;N&amp;RRevision 1</oddFooter>
  </headerFooter>
  <rowBreaks count="1" manualBreakCount="1">
    <brk id="74" max="24"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5537" r:id="rId5" name="Check Box 1">
              <controlPr defaultSize="0" autoFill="0" autoLine="0" autoPict="0">
                <anchor moveWithCells="1">
                  <from>
                    <xdr:col>1</xdr:col>
                    <xdr:colOff>137160</xdr:colOff>
                    <xdr:row>12</xdr:row>
                    <xdr:rowOff>30480</xdr:rowOff>
                  </from>
                  <to>
                    <xdr:col>2</xdr:col>
                    <xdr:colOff>137160</xdr:colOff>
                    <xdr:row>13</xdr:row>
                    <xdr:rowOff>182880</xdr:rowOff>
                  </to>
                </anchor>
              </controlPr>
            </control>
          </mc:Choice>
        </mc:AlternateContent>
        <mc:AlternateContent xmlns:mc="http://schemas.openxmlformats.org/markup-compatibility/2006">
          <mc:Choice Requires="x14">
            <control shapeId="65538" r:id="rId6" name="Check Box 2">
              <controlPr defaultSize="0" autoFill="0" autoLine="0" autoPict="0">
                <anchor moveWithCells="1">
                  <from>
                    <xdr:col>1</xdr:col>
                    <xdr:colOff>137160</xdr:colOff>
                    <xdr:row>15</xdr:row>
                    <xdr:rowOff>83820</xdr:rowOff>
                  </from>
                  <to>
                    <xdr:col>2</xdr:col>
                    <xdr:colOff>99060</xdr:colOff>
                    <xdr:row>16</xdr:row>
                    <xdr:rowOff>198120</xdr:rowOff>
                  </to>
                </anchor>
              </controlPr>
            </control>
          </mc:Choice>
        </mc:AlternateContent>
        <mc:AlternateContent xmlns:mc="http://schemas.openxmlformats.org/markup-compatibility/2006">
          <mc:Choice Requires="x14">
            <control shapeId="65539" r:id="rId7" name="Check Box 3">
              <controlPr defaultSize="0" autoFill="0" autoLine="0" autoPict="0">
                <anchor moveWithCells="1">
                  <from>
                    <xdr:col>8</xdr:col>
                    <xdr:colOff>190500</xdr:colOff>
                    <xdr:row>12</xdr:row>
                    <xdr:rowOff>22860</xdr:rowOff>
                  </from>
                  <to>
                    <xdr:col>8</xdr:col>
                    <xdr:colOff>495300</xdr:colOff>
                    <xdr:row>13</xdr:row>
                    <xdr:rowOff>137160</xdr:rowOff>
                  </to>
                </anchor>
              </controlPr>
            </control>
          </mc:Choice>
        </mc:AlternateContent>
        <mc:AlternateContent xmlns:mc="http://schemas.openxmlformats.org/markup-compatibility/2006">
          <mc:Choice Requires="x14">
            <control shapeId="65540" r:id="rId8" name="Check Box 4">
              <controlPr defaultSize="0" autoFill="0" autoLine="0" autoPict="0">
                <anchor moveWithCells="1">
                  <from>
                    <xdr:col>22</xdr:col>
                    <xdr:colOff>449580</xdr:colOff>
                    <xdr:row>15</xdr:row>
                    <xdr:rowOff>60960</xdr:rowOff>
                  </from>
                  <to>
                    <xdr:col>23</xdr:col>
                    <xdr:colOff>190500</xdr:colOff>
                    <xdr:row>16</xdr:row>
                    <xdr:rowOff>121920</xdr:rowOff>
                  </to>
                </anchor>
              </controlPr>
            </control>
          </mc:Choice>
        </mc:AlternateContent>
        <mc:AlternateContent xmlns:mc="http://schemas.openxmlformats.org/markup-compatibility/2006">
          <mc:Choice Requires="x14">
            <control shapeId="65541" r:id="rId9" name="Check Box 5">
              <controlPr defaultSize="0" autoFill="0" autoLine="0" autoPict="0">
                <anchor moveWithCells="1">
                  <from>
                    <xdr:col>8</xdr:col>
                    <xdr:colOff>182880</xdr:colOff>
                    <xdr:row>15</xdr:row>
                    <xdr:rowOff>30480</xdr:rowOff>
                  </from>
                  <to>
                    <xdr:col>8</xdr:col>
                    <xdr:colOff>502920</xdr:colOff>
                    <xdr:row>16</xdr:row>
                    <xdr:rowOff>144780</xdr:rowOff>
                  </to>
                </anchor>
              </controlPr>
            </control>
          </mc:Choice>
        </mc:AlternateContent>
        <mc:AlternateContent xmlns:mc="http://schemas.openxmlformats.org/markup-compatibility/2006">
          <mc:Choice Requires="x14">
            <control shapeId="65542" r:id="rId10" name="Check Box 6">
              <controlPr defaultSize="0" print="0" autoFill="0" autoLine="0" autoPict="0">
                <anchor moveWithCells="1">
                  <from>
                    <xdr:col>12</xdr:col>
                    <xdr:colOff>327660</xdr:colOff>
                    <xdr:row>12</xdr:row>
                    <xdr:rowOff>22860</xdr:rowOff>
                  </from>
                  <to>
                    <xdr:col>13</xdr:col>
                    <xdr:colOff>99060</xdr:colOff>
                    <xdr:row>13</xdr:row>
                    <xdr:rowOff>213360</xdr:rowOff>
                  </to>
                </anchor>
              </controlPr>
            </control>
          </mc:Choice>
        </mc:AlternateContent>
        <mc:AlternateContent xmlns:mc="http://schemas.openxmlformats.org/markup-compatibility/2006">
          <mc:Choice Requires="x14">
            <control shapeId="65543" r:id="rId11" name="Check Box 7">
              <controlPr defaultSize="0" autoFill="0" autoLine="0" autoPict="0">
                <anchor moveWithCells="1">
                  <from>
                    <xdr:col>12</xdr:col>
                    <xdr:colOff>335280</xdr:colOff>
                    <xdr:row>15</xdr:row>
                    <xdr:rowOff>0</xdr:rowOff>
                  </from>
                  <to>
                    <xdr:col>13</xdr:col>
                    <xdr:colOff>182880</xdr:colOff>
                    <xdr:row>16</xdr:row>
                    <xdr:rowOff>175260</xdr:rowOff>
                  </to>
                </anchor>
              </controlPr>
            </control>
          </mc:Choice>
        </mc:AlternateContent>
        <mc:AlternateContent xmlns:mc="http://schemas.openxmlformats.org/markup-compatibility/2006">
          <mc:Choice Requires="x14">
            <control shapeId="65545" r:id="rId12" name="Check Box 9">
              <controlPr defaultSize="0" autoFill="0" autoLine="0" autoPict="0">
                <anchor moveWithCells="1">
                  <from>
                    <xdr:col>1</xdr:col>
                    <xdr:colOff>30480</xdr:colOff>
                    <xdr:row>33</xdr:row>
                    <xdr:rowOff>30480</xdr:rowOff>
                  </from>
                  <to>
                    <xdr:col>2</xdr:col>
                    <xdr:colOff>30480</xdr:colOff>
                    <xdr:row>33</xdr:row>
                    <xdr:rowOff>731520</xdr:rowOff>
                  </to>
                </anchor>
              </controlPr>
            </control>
          </mc:Choice>
        </mc:AlternateContent>
        <mc:AlternateContent xmlns:mc="http://schemas.openxmlformats.org/markup-compatibility/2006">
          <mc:Choice Requires="x14">
            <control shapeId="65548" r:id="rId13" name="Check Box 12">
              <controlPr defaultSize="0" autoFill="0" autoLine="0" autoPict="0">
                <anchor moveWithCells="1">
                  <from>
                    <xdr:col>13</xdr:col>
                    <xdr:colOff>175260</xdr:colOff>
                    <xdr:row>36</xdr:row>
                    <xdr:rowOff>45720</xdr:rowOff>
                  </from>
                  <to>
                    <xdr:col>13</xdr:col>
                    <xdr:colOff>441960</xdr:colOff>
                    <xdr:row>37</xdr:row>
                    <xdr:rowOff>0</xdr:rowOff>
                  </to>
                </anchor>
              </controlPr>
            </control>
          </mc:Choice>
        </mc:AlternateContent>
        <mc:AlternateContent xmlns:mc="http://schemas.openxmlformats.org/markup-compatibility/2006">
          <mc:Choice Requires="x14">
            <control shapeId="65549" r:id="rId14" name="Check Box 13">
              <controlPr defaultSize="0" autoFill="0" autoLine="0" autoPict="0">
                <anchor moveWithCells="1">
                  <from>
                    <xdr:col>13</xdr:col>
                    <xdr:colOff>1165860</xdr:colOff>
                    <xdr:row>36</xdr:row>
                    <xdr:rowOff>30480</xdr:rowOff>
                  </from>
                  <to>
                    <xdr:col>13</xdr:col>
                    <xdr:colOff>1417320</xdr:colOff>
                    <xdr:row>37</xdr:row>
                    <xdr:rowOff>0</xdr:rowOff>
                  </to>
                </anchor>
              </controlPr>
            </control>
          </mc:Choice>
        </mc:AlternateContent>
        <mc:AlternateContent xmlns:mc="http://schemas.openxmlformats.org/markup-compatibility/2006">
          <mc:Choice Requires="x14">
            <control shapeId="65551" r:id="rId15" name="Check Box 15">
              <controlPr defaultSize="0" autoFill="0" autoLine="0" autoPict="0">
                <anchor moveWithCells="1">
                  <from>
                    <xdr:col>1</xdr:col>
                    <xdr:colOff>30480</xdr:colOff>
                    <xdr:row>34</xdr:row>
                    <xdr:rowOff>30480</xdr:rowOff>
                  </from>
                  <to>
                    <xdr:col>2</xdr:col>
                    <xdr:colOff>30480</xdr:colOff>
                    <xdr:row>34</xdr:row>
                    <xdr:rowOff>731520</xdr:rowOff>
                  </to>
                </anchor>
              </controlPr>
            </control>
          </mc:Choice>
        </mc:AlternateContent>
        <mc:AlternateContent xmlns:mc="http://schemas.openxmlformats.org/markup-compatibility/2006">
          <mc:Choice Requires="x14">
            <control shapeId="65552" r:id="rId16" name="Check Box 16">
              <controlPr defaultSize="0" autoFill="0" autoLine="0" autoPict="0">
                <anchor moveWithCells="1">
                  <from>
                    <xdr:col>1</xdr:col>
                    <xdr:colOff>30480</xdr:colOff>
                    <xdr:row>32</xdr:row>
                    <xdr:rowOff>30480</xdr:rowOff>
                  </from>
                  <to>
                    <xdr:col>2</xdr:col>
                    <xdr:colOff>175260</xdr:colOff>
                    <xdr:row>32</xdr:row>
                    <xdr:rowOff>731520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AB19D-1E68-476A-A33D-8BE3A039B11B}">
  <sheetPr>
    <pageSetUpPr fitToPage="1"/>
  </sheetPr>
  <dimension ref="A1:CT231"/>
  <sheetViews>
    <sheetView showGridLines="0" topLeftCell="A44" zoomScale="70" zoomScaleNormal="70" workbookViewId="0">
      <selection activeCell="L66" sqref="L66:Q67"/>
    </sheetView>
  </sheetViews>
  <sheetFormatPr defaultColWidth="9.109375" defaultRowHeight="13.2"/>
  <cols>
    <col min="1" max="1" width="5.6640625" style="447" customWidth="1"/>
    <col min="2" max="2" width="2.6640625" style="447" customWidth="1"/>
    <col min="3" max="3" width="0.88671875" style="447" customWidth="1"/>
    <col min="4" max="4" width="9.109375" style="447"/>
    <col min="5" max="6" width="9.88671875" style="447" bestFit="1" customWidth="1"/>
    <col min="7" max="7" width="11.109375" style="447" bestFit="1" customWidth="1"/>
    <col min="8" max="8" width="10.109375" style="447" bestFit="1" customWidth="1"/>
    <col min="9" max="9" width="10.5546875" style="447" customWidth="1"/>
    <col min="10" max="10" width="17.44140625" style="447" customWidth="1"/>
    <col min="11" max="11" width="17.5546875" style="447" bestFit="1" customWidth="1"/>
    <col min="12" max="12" width="13.5546875" style="447" customWidth="1"/>
    <col min="13" max="14" width="10.5546875" style="447" customWidth="1"/>
    <col min="15" max="18" width="9.109375" style="447"/>
    <col min="19" max="19" width="0.88671875" style="447" customWidth="1"/>
    <col min="20" max="20" width="2.6640625" style="447" customWidth="1"/>
    <col min="21" max="21" width="5.6640625" style="447" customWidth="1"/>
    <col min="22" max="22" width="9.109375" style="447"/>
    <col min="23" max="23" width="66.33203125" style="447" bestFit="1" customWidth="1"/>
    <col min="24" max="29" width="9.109375" style="447"/>
    <col min="30" max="30" width="85.88671875" style="447" bestFit="1" customWidth="1"/>
    <col min="31" max="31" width="85.88671875" style="447" customWidth="1"/>
    <col min="32" max="91" width="9.109375" style="447"/>
    <col min="92" max="97" width="9.109375" style="447" customWidth="1"/>
    <col min="98" max="98" width="32.44140625" style="447" bestFit="1" customWidth="1"/>
    <col min="99" max="99" width="34.109375" style="447" customWidth="1"/>
    <col min="100" max="103" width="9.109375" style="447" customWidth="1"/>
    <col min="104" max="16384" width="9.109375" style="447"/>
  </cols>
  <sheetData>
    <row r="1" spans="1:98">
      <c r="A1" s="444"/>
      <c r="B1" s="445"/>
      <c r="C1" s="445"/>
      <c r="D1" s="445"/>
      <c r="E1" s="445"/>
      <c r="F1" s="445"/>
      <c r="G1" s="445"/>
      <c r="H1" s="445"/>
      <c r="I1" s="445"/>
      <c r="J1" s="445"/>
      <c r="K1" s="445"/>
      <c r="L1" s="445"/>
      <c r="M1" s="445"/>
      <c r="N1" s="445"/>
      <c r="O1" s="445"/>
      <c r="P1" s="445"/>
      <c r="Q1" s="445"/>
      <c r="R1" s="445"/>
      <c r="S1" s="445"/>
      <c r="T1" s="445"/>
      <c r="U1" s="446"/>
    </row>
    <row r="2" spans="1:98">
      <c r="A2" s="448"/>
      <c r="U2" s="449"/>
    </row>
    <row r="3" spans="1:98" ht="13.5" customHeight="1">
      <c r="A3" s="448"/>
      <c r="B3" s="713"/>
      <c r="C3" s="714"/>
      <c r="D3" s="714"/>
      <c r="E3" s="714"/>
      <c r="F3" s="714"/>
      <c r="G3" s="714"/>
      <c r="H3" s="715"/>
      <c r="I3" s="715"/>
      <c r="J3" s="715"/>
      <c r="K3" s="715"/>
      <c r="L3" s="715"/>
      <c r="M3" s="715"/>
      <c r="N3" s="715"/>
      <c r="O3" s="714"/>
      <c r="P3" s="714"/>
      <c r="Q3" s="714"/>
      <c r="R3" s="714"/>
      <c r="S3" s="714"/>
      <c r="T3" s="716"/>
      <c r="U3" s="449"/>
    </row>
    <row r="4" spans="1:98" ht="40.5" customHeight="1">
      <c r="A4" s="448"/>
      <c r="B4" s="450"/>
      <c r="C4" s="451"/>
      <c r="D4" s="451"/>
      <c r="E4" s="451"/>
      <c r="F4" s="451"/>
      <c r="G4" s="451"/>
      <c r="H4" s="452"/>
      <c r="I4" s="1997" t="s">
        <v>532</v>
      </c>
      <c r="J4" s="1997"/>
      <c r="K4" s="1997"/>
      <c r="L4" s="1997"/>
      <c r="M4" s="1997"/>
      <c r="N4" s="1997"/>
      <c r="O4" s="451"/>
      <c r="P4" s="451"/>
      <c r="Q4" s="453"/>
      <c r="R4" s="454"/>
      <c r="S4" s="451"/>
      <c r="T4" s="717"/>
      <c r="U4" s="449"/>
      <c r="X4" s="1998"/>
      <c r="Y4" s="1998"/>
      <c r="Z4" s="1998"/>
      <c r="AA4" s="1998"/>
      <c r="AB4" s="1998"/>
      <c r="AC4" s="1998"/>
      <c r="AD4" s="455"/>
      <c r="AE4" s="455"/>
      <c r="AF4" s="1999"/>
      <c r="AG4" s="1998"/>
      <c r="CT4" s="447" t="e">
        <f>CONCATENATE(#REF!,F9,K9)</f>
        <v>#REF!</v>
      </c>
    </row>
    <row r="5" spans="1:98" ht="7.5" customHeight="1">
      <c r="A5" s="448"/>
      <c r="B5" s="450"/>
      <c r="C5" s="451"/>
      <c r="D5" s="451"/>
      <c r="E5" s="451"/>
      <c r="F5" s="451"/>
      <c r="G5" s="451"/>
      <c r="H5" s="452"/>
      <c r="I5" s="1997"/>
      <c r="J5" s="1997"/>
      <c r="K5" s="1997"/>
      <c r="L5" s="1997"/>
      <c r="M5" s="1997"/>
      <c r="N5" s="1997"/>
      <c r="O5" s="451"/>
      <c r="P5" s="451"/>
      <c r="Q5" s="451"/>
      <c r="R5" s="451"/>
      <c r="S5" s="451"/>
      <c r="T5" s="717"/>
      <c r="U5" s="449"/>
      <c r="X5" s="455"/>
      <c r="Y5" s="455"/>
      <c r="Z5" s="455"/>
      <c r="AA5" s="455"/>
      <c r="AB5" s="455"/>
      <c r="AC5" s="455"/>
      <c r="AD5" s="455"/>
      <c r="AE5" s="455"/>
      <c r="AF5" s="456"/>
      <c r="AG5" s="455"/>
    </row>
    <row r="6" spans="1:98" ht="24.75" customHeight="1">
      <c r="A6" s="448"/>
      <c r="B6" s="450"/>
      <c r="C6" s="451"/>
      <c r="D6" s="451"/>
      <c r="E6" s="451"/>
      <c r="F6" s="451"/>
      <c r="G6" s="451"/>
      <c r="H6" s="452"/>
      <c r="I6" s="1997"/>
      <c r="J6" s="1997"/>
      <c r="K6" s="1997"/>
      <c r="L6" s="1997"/>
      <c r="M6" s="1997"/>
      <c r="N6" s="1997"/>
      <c r="O6" s="451"/>
      <c r="P6" s="718" t="s">
        <v>533</v>
      </c>
      <c r="Q6" s="2000">
        <v>44980</v>
      </c>
      <c r="R6" s="2001"/>
      <c r="S6" s="451"/>
      <c r="T6" s="717"/>
      <c r="U6" s="449"/>
      <c r="X6" s="457"/>
      <c r="Y6" s="457"/>
      <c r="Z6" s="457"/>
      <c r="AA6" s="457"/>
      <c r="AC6" s="457"/>
      <c r="AD6" s="457"/>
      <c r="AE6" s="457"/>
      <c r="AF6" s="457"/>
      <c r="AG6" s="457"/>
    </row>
    <row r="7" spans="1:98">
      <c r="A7" s="448"/>
      <c r="B7" s="450"/>
      <c r="C7" s="451"/>
      <c r="D7" s="451"/>
      <c r="E7" s="451"/>
      <c r="F7" s="451"/>
      <c r="G7" s="451"/>
      <c r="H7" s="451"/>
      <c r="I7" s="458"/>
      <c r="J7" s="458"/>
      <c r="K7" s="458"/>
      <c r="L7" s="458"/>
      <c r="M7" s="458"/>
      <c r="N7" s="458"/>
      <c r="O7" s="451"/>
      <c r="P7" s="451"/>
      <c r="Q7" s="451"/>
      <c r="R7" s="451"/>
      <c r="S7" s="451"/>
      <c r="T7" s="717"/>
      <c r="U7" s="449"/>
      <c r="X7" s="1998"/>
      <c r="Y7" s="1998"/>
      <c r="Z7" s="1998"/>
      <c r="AA7" s="1998"/>
      <c r="AB7" s="457"/>
      <c r="AC7" s="1998"/>
      <c r="AD7" s="1998"/>
      <c r="AE7" s="455"/>
      <c r="AF7" s="1998"/>
      <c r="AG7" s="1998"/>
    </row>
    <row r="8" spans="1:98" ht="5.0999999999999996" customHeight="1">
      <c r="A8" s="448"/>
      <c r="B8" s="450"/>
      <c r="C8" s="719"/>
      <c r="D8" s="720"/>
      <c r="E8" s="720"/>
      <c r="F8" s="720"/>
      <c r="G8" s="720"/>
      <c r="H8" s="720"/>
      <c r="I8" s="720"/>
      <c r="J8" s="720"/>
      <c r="K8" s="720"/>
      <c r="L8" s="720"/>
      <c r="M8" s="720"/>
      <c r="N8" s="720"/>
      <c r="O8" s="720"/>
      <c r="P8" s="720"/>
      <c r="Q8" s="720"/>
      <c r="R8" s="720"/>
      <c r="S8" s="721"/>
      <c r="T8" s="717"/>
      <c r="U8" s="449"/>
      <c r="X8" s="455"/>
      <c r="Y8" s="455"/>
      <c r="Z8" s="455"/>
      <c r="AA8" s="455"/>
      <c r="AB8" s="455"/>
      <c r="AC8" s="455"/>
      <c r="AD8" s="455"/>
      <c r="AE8" s="455"/>
      <c r="AF8" s="455"/>
      <c r="AG8" s="455"/>
    </row>
    <row r="9" spans="1:98" ht="15" customHeight="1">
      <c r="A9" s="448"/>
      <c r="B9" s="450"/>
      <c r="C9" s="459"/>
      <c r="D9" s="2003" t="s">
        <v>534</v>
      </c>
      <c r="E9" s="2004"/>
      <c r="F9" s="2007" t="s">
        <v>535</v>
      </c>
      <c r="G9" s="2008"/>
      <c r="H9" s="720"/>
      <c r="I9" s="2003" t="s">
        <v>536</v>
      </c>
      <c r="J9" s="2004"/>
      <c r="K9" s="2011" t="s">
        <v>537</v>
      </c>
      <c r="L9" s="2011"/>
      <c r="M9" s="2012"/>
      <c r="N9" s="720"/>
      <c r="O9" s="2003" t="s">
        <v>538</v>
      </c>
      <c r="P9" s="2004"/>
      <c r="Q9" s="1993" t="s">
        <v>539</v>
      </c>
      <c r="R9" s="1994"/>
      <c r="S9" s="722"/>
      <c r="T9" s="717"/>
      <c r="U9" s="449"/>
      <c r="X9" s="1998"/>
      <c r="Y9" s="1998"/>
      <c r="Z9" s="1998"/>
      <c r="AA9" s="1999"/>
      <c r="AB9" s="1998"/>
      <c r="AC9" s="1998"/>
      <c r="AD9" s="1998"/>
      <c r="AE9" s="455"/>
      <c r="AF9" s="2002"/>
      <c r="AG9" s="2002"/>
    </row>
    <row r="10" spans="1:98" ht="15" customHeight="1">
      <c r="A10" s="448"/>
      <c r="B10" s="450"/>
      <c r="C10" s="459"/>
      <c r="D10" s="2005"/>
      <c r="E10" s="2006"/>
      <c r="F10" s="2009"/>
      <c r="G10" s="2010"/>
      <c r="H10" s="723"/>
      <c r="I10" s="2005"/>
      <c r="J10" s="2006"/>
      <c r="K10" s="2013"/>
      <c r="L10" s="2013"/>
      <c r="M10" s="2014"/>
      <c r="N10" s="723"/>
      <c r="O10" s="2005"/>
      <c r="P10" s="2006"/>
      <c r="Q10" s="1995"/>
      <c r="R10" s="1996"/>
      <c r="S10" s="722"/>
      <c r="T10" s="717"/>
      <c r="U10" s="449"/>
      <c r="X10" s="455"/>
      <c r="Y10" s="455"/>
      <c r="Z10" s="455"/>
      <c r="AA10" s="455"/>
      <c r="AB10" s="455"/>
      <c r="AC10" s="455"/>
      <c r="AD10" s="455"/>
      <c r="AE10" s="455"/>
      <c r="AF10" s="455"/>
      <c r="AG10" s="455"/>
    </row>
    <row r="11" spans="1:98" ht="5.0999999999999996" customHeight="1">
      <c r="A11" s="448"/>
      <c r="B11" s="450"/>
      <c r="C11" s="724"/>
      <c r="D11" s="725"/>
      <c r="E11" s="725"/>
      <c r="F11" s="725"/>
      <c r="G11" s="725"/>
      <c r="H11" s="723"/>
      <c r="I11" s="725"/>
      <c r="J11" s="726"/>
      <c r="K11" s="725"/>
      <c r="L11" s="725"/>
      <c r="M11" s="725"/>
      <c r="N11" s="723"/>
      <c r="O11" s="725"/>
      <c r="P11" s="725"/>
      <c r="Q11" s="725"/>
      <c r="R11" s="725"/>
      <c r="S11" s="726"/>
      <c r="T11" s="717"/>
      <c r="U11" s="449"/>
      <c r="X11" s="1998"/>
      <c r="Y11" s="1998"/>
      <c r="Z11" s="455"/>
      <c r="AA11" s="1998"/>
      <c r="AB11" s="1998"/>
      <c r="AC11" s="455"/>
      <c r="AD11" s="1998"/>
      <c r="AE11" s="1998"/>
      <c r="AF11" s="1998"/>
      <c r="AG11" s="455"/>
    </row>
    <row r="12" spans="1:98">
      <c r="A12" s="448"/>
      <c r="B12" s="450"/>
      <c r="C12" s="2015"/>
      <c r="D12" s="2015"/>
      <c r="E12" s="2015"/>
      <c r="F12" s="2015"/>
      <c r="G12" s="2015"/>
      <c r="H12" s="2015"/>
      <c r="I12" s="2015"/>
      <c r="J12" s="2015"/>
      <c r="K12" s="2015"/>
      <c r="L12" s="2015"/>
      <c r="M12" s="2015"/>
      <c r="N12" s="2015"/>
      <c r="O12" s="2015"/>
      <c r="P12" s="2015"/>
      <c r="Q12" s="2015"/>
      <c r="R12" s="2015"/>
      <c r="S12" s="2015"/>
      <c r="T12" s="2016"/>
      <c r="U12" s="449"/>
      <c r="X12" s="1998"/>
      <c r="Y12" s="1998"/>
      <c r="Z12" s="1998"/>
      <c r="AA12" s="1998"/>
      <c r="AB12" s="1998"/>
      <c r="AC12" s="1998"/>
      <c r="AD12" s="1998"/>
      <c r="AE12" s="1998"/>
      <c r="AF12" s="1998"/>
      <c r="AG12" s="1998"/>
    </row>
    <row r="13" spans="1:98" ht="5.0999999999999996" customHeight="1">
      <c r="A13" s="448"/>
      <c r="B13" s="450"/>
      <c r="C13" s="719"/>
      <c r="D13" s="720"/>
      <c r="E13" s="720"/>
      <c r="F13" s="720"/>
      <c r="G13" s="720"/>
      <c r="H13" s="720"/>
      <c r="I13" s="720"/>
      <c r="J13" s="720"/>
      <c r="K13" s="719"/>
      <c r="L13" s="720"/>
      <c r="M13" s="720"/>
      <c r="N13" s="720"/>
      <c r="O13" s="720"/>
      <c r="P13" s="720"/>
      <c r="Q13" s="720"/>
      <c r="R13" s="720"/>
      <c r="S13" s="721"/>
      <c r="T13" s="717"/>
      <c r="U13" s="449"/>
      <c r="X13" s="455"/>
      <c r="Y13" s="455"/>
      <c r="Z13" s="455"/>
      <c r="AA13" s="455"/>
      <c r="AB13" s="455"/>
      <c r="AC13" s="455"/>
      <c r="AD13" s="455"/>
      <c r="AE13" s="455"/>
      <c r="AF13" s="455"/>
      <c r="AG13" s="455"/>
    </row>
    <row r="14" spans="1:98" ht="15" customHeight="1">
      <c r="A14" s="448"/>
      <c r="B14" s="450"/>
      <c r="C14" s="459"/>
      <c r="D14" s="2017" t="s">
        <v>540</v>
      </c>
      <c r="E14" s="2018"/>
      <c r="F14" s="2021" t="s">
        <v>541</v>
      </c>
      <c r="G14" s="2022"/>
      <c r="H14" s="460"/>
      <c r="I14" s="2017" t="s">
        <v>542</v>
      </c>
      <c r="J14" s="2025"/>
      <c r="K14" s="2021" t="s">
        <v>543</v>
      </c>
      <c r="L14" s="2027"/>
      <c r="M14" s="2022"/>
      <c r="N14" s="460"/>
      <c r="O14" s="2017" t="s">
        <v>544</v>
      </c>
      <c r="P14" s="2018"/>
      <c r="Q14" s="2029"/>
      <c r="R14" s="2030"/>
      <c r="S14" s="722"/>
      <c r="T14" s="717"/>
      <c r="U14" s="449"/>
      <c r="X14" s="1998"/>
      <c r="Y14" s="1998"/>
      <c r="Z14" s="1998"/>
      <c r="AA14" s="1999"/>
      <c r="AB14" s="1998"/>
      <c r="AC14" s="1998"/>
      <c r="AD14" s="1998"/>
      <c r="AE14" s="455"/>
      <c r="AF14" s="2002"/>
      <c r="AG14" s="2002"/>
    </row>
    <row r="15" spans="1:98" ht="15" customHeight="1">
      <c r="A15" s="448"/>
      <c r="B15" s="450"/>
      <c r="C15" s="724"/>
      <c r="D15" s="2019"/>
      <c r="E15" s="2020"/>
      <c r="F15" s="2023"/>
      <c r="G15" s="2024"/>
      <c r="H15" s="723"/>
      <c r="I15" s="2019"/>
      <c r="J15" s="2026"/>
      <c r="K15" s="2023"/>
      <c r="L15" s="2028"/>
      <c r="M15" s="2024"/>
      <c r="N15" s="460"/>
      <c r="O15" s="2019"/>
      <c r="P15" s="2020"/>
      <c r="Q15" s="2031"/>
      <c r="R15" s="2032"/>
      <c r="S15" s="722"/>
      <c r="T15" s="717"/>
      <c r="U15" s="449"/>
      <c r="X15" s="455"/>
      <c r="Y15" s="455"/>
      <c r="Z15" s="455"/>
      <c r="AA15" s="455"/>
      <c r="AB15" s="455"/>
      <c r="AC15" s="455"/>
      <c r="AD15" s="455"/>
      <c r="AE15" s="455"/>
      <c r="AF15" s="455"/>
      <c r="AG15" s="455"/>
    </row>
    <row r="16" spans="1:98" ht="5.0999999999999996" customHeight="1">
      <c r="A16" s="448"/>
      <c r="B16" s="450"/>
      <c r="C16" s="724"/>
      <c r="D16" s="725"/>
      <c r="E16" s="725"/>
      <c r="F16" s="725"/>
      <c r="G16" s="725"/>
      <c r="H16" s="723"/>
      <c r="I16" s="725"/>
      <c r="J16" s="725"/>
      <c r="K16" s="727"/>
      <c r="L16" s="725"/>
      <c r="M16" s="725"/>
      <c r="N16" s="723"/>
      <c r="O16" s="725"/>
      <c r="P16" s="725"/>
      <c r="Q16" s="725"/>
      <c r="R16" s="725"/>
      <c r="S16" s="726"/>
      <c r="T16" s="717"/>
      <c r="U16" s="449"/>
      <c r="X16" s="1998"/>
      <c r="Y16" s="1998"/>
      <c r="Z16" s="455"/>
      <c r="AA16" s="1998"/>
      <c r="AB16" s="1998"/>
      <c r="AC16" s="455"/>
      <c r="AD16" s="1998"/>
      <c r="AE16" s="1998"/>
      <c r="AF16" s="1998"/>
      <c r="AG16" s="455"/>
    </row>
    <row r="17" spans="1:31">
      <c r="A17" s="448"/>
      <c r="B17" s="450"/>
      <c r="C17" s="451"/>
      <c r="D17" s="451"/>
      <c r="E17" s="451"/>
      <c r="F17" s="451"/>
      <c r="G17" s="451"/>
      <c r="H17" s="451"/>
      <c r="I17" s="451"/>
      <c r="J17" s="451"/>
      <c r="K17" s="451"/>
      <c r="L17" s="451"/>
      <c r="M17" s="451"/>
      <c r="N17" s="451"/>
      <c r="O17" s="451"/>
      <c r="P17" s="451"/>
      <c r="Q17" s="451"/>
      <c r="R17" s="451"/>
      <c r="S17" s="451"/>
      <c r="T17" s="717"/>
      <c r="U17" s="449"/>
      <c r="AD17" s="461"/>
      <c r="AE17" s="461"/>
    </row>
    <row r="18" spans="1:31" ht="5.0999999999999996" customHeight="1">
      <c r="A18" s="448"/>
      <c r="B18" s="450"/>
      <c r="C18" s="719"/>
      <c r="D18" s="728"/>
      <c r="E18" s="728"/>
      <c r="F18" s="728"/>
      <c r="G18" s="728"/>
      <c r="H18" s="720"/>
      <c r="I18" s="720"/>
      <c r="J18" s="728"/>
      <c r="K18" s="728"/>
      <c r="L18" s="728"/>
      <c r="M18" s="728"/>
      <c r="N18" s="728"/>
      <c r="O18" s="720"/>
      <c r="P18" s="728"/>
      <c r="Q18" s="728"/>
      <c r="R18" s="728"/>
      <c r="S18" s="729"/>
      <c r="T18" s="717"/>
      <c r="U18" s="449"/>
    </row>
    <row r="19" spans="1:31" ht="15" customHeight="1">
      <c r="A19" s="448"/>
      <c r="B19" s="450"/>
      <c r="C19" s="459"/>
      <c r="D19" s="2017" t="s">
        <v>545</v>
      </c>
      <c r="E19" s="2018"/>
      <c r="F19" s="2080">
        <v>3</v>
      </c>
      <c r="G19" s="2048"/>
      <c r="H19" s="460"/>
      <c r="I19" s="2082" t="s">
        <v>546</v>
      </c>
      <c r="J19" s="2084">
        <v>10</v>
      </c>
      <c r="K19" s="460"/>
      <c r="L19" s="2082" t="s">
        <v>547</v>
      </c>
      <c r="M19" s="2048">
        <v>3</v>
      </c>
      <c r="N19" s="460"/>
      <c r="O19" s="2033" t="s">
        <v>548</v>
      </c>
      <c r="P19" s="2033"/>
      <c r="Q19" s="2034"/>
      <c r="R19" s="2035"/>
      <c r="S19" s="722"/>
      <c r="T19" s="717"/>
      <c r="U19" s="449"/>
      <c r="AD19" s="461"/>
      <c r="AE19" s="461"/>
    </row>
    <row r="20" spans="1:31" ht="15" customHeight="1">
      <c r="A20" s="448"/>
      <c r="B20" s="450"/>
      <c r="C20" s="459"/>
      <c r="D20" s="2019"/>
      <c r="E20" s="2020"/>
      <c r="F20" s="2081"/>
      <c r="G20" s="2049"/>
      <c r="H20" s="460"/>
      <c r="I20" s="2083"/>
      <c r="J20" s="2085"/>
      <c r="K20" s="460"/>
      <c r="L20" s="2083"/>
      <c r="M20" s="2049"/>
      <c r="N20" s="460"/>
      <c r="O20" s="2033"/>
      <c r="P20" s="2033"/>
      <c r="Q20" s="2036"/>
      <c r="R20" s="2037"/>
      <c r="S20" s="722"/>
      <c r="T20" s="717"/>
      <c r="U20" s="449"/>
      <c r="AD20" s="461"/>
      <c r="AE20" s="461"/>
    </row>
    <row r="21" spans="1:31" ht="5.0999999999999996" customHeight="1">
      <c r="A21" s="448"/>
      <c r="B21" s="450"/>
      <c r="C21" s="724"/>
      <c r="D21" s="725"/>
      <c r="E21" s="725"/>
      <c r="F21" s="725"/>
      <c r="G21" s="725"/>
      <c r="H21" s="725"/>
      <c r="I21" s="725"/>
      <c r="J21" s="725"/>
      <c r="K21" s="725"/>
      <c r="L21" s="725"/>
      <c r="M21" s="725"/>
      <c r="N21" s="725"/>
      <c r="O21" s="725"/>
      <c r="P21" s="725"/>
      <c r="Q21" s="725"/>
      <c r="R21" s="725"/>
      <c r="S21" s="726"/>
      <c r="T21" s="717"/>
      <c r="U21" s="449"/>
    </row>
    <row r="22" spans="1:31" ht="5.0999999999999996" customHeight="1">
      <c r="A22" s="448"/>
      <c r="B22" s="450"/>
      <c r="C22" s="451"/>
      <c r="D22" s="451"/>
      <c r="E22" s="451"/>
      <c r="F22" s="451"/>
      <c r="G22" s="451"/>
      <c r="H22" s="451"/>
      <c r="I22" s="451"/>
      <c r="J22" s="451"/>
      <c r="K22" s="451"/>
      <c r="L22" s="451"/>
      <c r="M22" s="451"/>
      <c r="N22" s="451"/>
      <c r="O22" s="451"/>
      <c r="P22" s="451"/>
      <c r="Q22" s="451"/>
      <c r="R22" s="451"/>
      <c r="S22" s="451"/>
      <c r="T22" s="717"/>
      <c r="U22" s="449"/>
    </row>
    <row r="23" spans="1:31" ht="12.75" customHeight="1">
      <c r="A23" s="448"/>
      <c r="B23" s="450"/>
      <c r="C23" s="451"/>
      <c r="D23" s="451"/>
      <c r="E23" s="451"/>
      <c r="F23" s="451"/>
      <c r="G23" s="451"/>
      <c r="H23" s="451"/>
      <c r="I23" s="451"/>
      <c r="J23" s="451"/>
      <c r="K23" s="451"/>
      <c r="L23" s="451"/>
      <c r="M23" s="451"/>
      <c r="N23" s="451"/>
      <c r="O23" s="451"/>
      <c r="P23" s="451"/>
      <c r="Q23" s="451"/>
      <c r="R23" s="451"/>
      <c r="S23" s="451"/>
      <c r="T23" s="717"/>
      <c r="U23" s="449"/>
      <c r="AD23" s="461"/>
      <c r="AE23" s="461"/>
    </row>
    <row r="24" spans="1:31" ht="5.0999999999999996" customHeight="1">
      <c r="A24" s="448"/>
      <c r="B24" s="450"/>
      <c r="C24" s="719"/>
      <c r="D24" s="728"/>
      <c r="E24" s="728"/>
      <c r="F24" s="728"/>
      <c r="G24" s="728"/>
      <c r="H24" s="728"/>
      <c r="I24" s="728"/>
      <c r="J24" s="728"/>
      <c r="K24" s="728"/>
      <c r="L24" s="728"/>
      <c r="M24" s="728"/>
      <c r="N24" s="728"/>
      <c r="O24" s="728"/>
      <c r="P24" s="728"/>
      <c r="Q24" s="728"/>
      <c r="R24" s="728"/>
      <c r="S24" s="729"/>
      <c r="T24" s="717"/>
      <c r="U24" s="449"/>
    </row>
    <row r="25" spans="1:31" ht="15" customHeight="1">
      <c r="A25" s="448"/>
      <c r="B25" s="450"/>
      <c r="C25" s="459"/>
      <c r="D25" s="2017" t="s">
        <v>549</v>
      </c>
      <c r="E25" s="2018"/>
      <c r="F25" s="2038">
        <v>2</v>
      </c>
      <c r="G25" s="2039"/>
      <c r="H25" s="462"/>
      <c r="I25" s="2042" t="str">
        <f>'GR&amp;R VAR(Tol)'!V36</f>
        <v>Gauge discrimination acceptable</v>
      </c>
      <c r="J25" s="2043"/>
      <c r="K25" s="2043"/>
      <c r="L25" s="2043"/>
      <c r="M25" s="2044"/>
      <c r="N25" s="462"/>
      <c r="O25" s="2017" t="s">
        <v>550</v>
      </c>
      <c r="P25" s="2018"/>
      <c r="Q25" s="2038">
        <v>10</v>
      </c>
      <c r="R25" s="2039"/>
      <c r="S25" s="722"/>
      <c r="T25" s="717"/>
      <c r="U25" s="449"/>
    </row>
    <row r="26" spans="1:31" ht="15" customHeight="1">
      <c r="A26" s="448"/>
      <c r="B26" s="450"/>
      <c r="C26" s="459"/>
      <c r="D26" s="2019"/>
      <c r="E26" s="2020"/>
      <c r="F26" s="2040"/>
      <c r="G26" s="2041"/>
      <c r="H26" s="462"/>
      <c r="I26" s="2045"/>
      <c r="J26" s="2046"/>
      <c r="K26" s="2046"/>
      <c r="L26" s="2046"/>
      <c r="M26" s="2047"/>
      <c r="N26" s="462"/>
      <c r="O26" s="2019"/>
      <c r="P26" s="2020"/>
      <c r="Q26" s="2040"/>
      <c r="R26" s="2041"/>
      <c r="S26" s="722"/>
      <c r="T26" s="717"/>
      <c r="U26" s="449"/>
    </row>
    <row r="27" spans="1:31" ht="5.0999999999999996" customHeight="1">
      <c r="A27" s="448"/>
      <c r="B27" s="450"/>
      <c r="C27" s="724"/>
      <c r="D27" s="725"/>
      <c r="E27" s="725"/>
      <c r="F27" s="725"/>
      <c r="G27" s="725"/>
      <c r="H27" s="725"/>
      <c r="I27" s="725"/>
      <c r="J27" s="725"/>
      <c r="K27" s="725"/>
      <c r="L27" s="725"/>
      <c r="M27" s="725"/>
      <c r="N27" s="725"/>
      <c r="O27" s="725"/>
      <c r="P27" s="725"/>
      <c r="Q27" s="725"/>
      <c r="R27" s="725"/>
      <c r="S27" s="726"/>
      <c r="T27" s="717"/>
      <c r="U27" s="449"/>
    </row>
    <row r="28" spans="1:31" ht="5.0999999999999996" customHeight="1">
      <c r="A28" s="448"/>
      <c r="B28" s="450"/>
      <c r="C28" s="451"/>
      <c r="D28" s="451"/>
      <c r="E28" s="451"/>
      <c r="F28" s="451"/>
      <c r="G28" s="451"/>
      <c r="H28" s="451"/>
      <c r="I28" s="451"/>
      <c r="J28" s="451"/>
      <c r="K28" s="451"/>
      <c r="L28" s="451"/>
      <c r="M28" s="451"/>
      <c r="N28" s="451"/>
      <c r="O28" s="451"/>
      <c r="P28" s="451"/>
      <c r="Q28" s="451"/>
      <c r="R28" s="451"/>
      <c r="S28" s="451"/>
      <c r="T28" s="717"/>
      <c r="U28" s="449"/>
    </row>
    <row r="29" spans="1:31">
      <c r="A29" s="448"/>
      <c r="B29" s="450"/>
      <c r="C29" s="451"/>
      <c r="D29" s="451"/>
      <c r="E29" s="451"/>
      <c r="F29" s="451"/>
      <c r="G29" s="451"/>
      <c r="H29" s="451"/>
      <c r="I29" s="451"/>
      <c r="J29" s="451"/>
      <c r="K29" s="451"/>
      <c r="L29" s="451"/>
      <c r="M29" s="451"/>
      <c r="N29" s="451"/>
      <c r="O29" s="451"/>
      <c r="P29" s="451"/>
      <c r="Q29" s="451"/>
      <c r="R29" s="451"/>
      <c r="S29" s="451"/>
      <c r="T29" s="717"/>
      <c r="U29" s="449"/>
    </row>
    <row r="30" spans="1:31" ht="5.0999999999999996" customHeight="1">
      <c r="A30" s="448"/>
      <c r="B30" s="450"/>
      <c r="C30" s="719"/>
      <c r="D30" s="720"/>
      <c r="E30" s="720"/>
      <c r="F30" s="720"/>
      <c r="G30" s="720"/>
      <c r="H30" s="730"/>
      <c r="I30" s="720"/>
      <c r="J30" s="720"/>
      <c r="K30" s="720"/>
      <c r="L30" s="720"/>
      <c r="M30" s="720"/>
      <c r="N30" s="720"/>
      <c r="O30" s="720"/>
      <c r="P30" s="720"/>
      <c r="Q30" s="720"/>
      <c r="R30" s="720"/>
      <c r="S30" s="721"/>
      <c r="T30" s="717"/>
      <c r="U30" s="449"/>
    </row>
    <row r="31" spans="1:31" ht="20.100000000000001" customHeight="1">
      <c r="A31" s="448"/>
      <c r="B31" s="450"/>
      <c r="C31" s="459"/>
      <c r="D31" s="731" t="s">
        <v>551</v>
      </c>
      <c r="E31" s="732" t="s">
        <v>552</v>
      </c>
      <c r="F31" s="732" t="s">
        <v>553</v>
      </c>
      <c r="G31" s="732" t="s">
        <v>554</v>
      </c>
      <c r="H31" s="463" t="s">
        <v>555</v>
      </c>
      <c r="I31" s="718" t="s">
        <v>556</v>
      </c>
      <c r="J31" s="718" t="s">
        <v>557</v>
      </c>
      <c r="K31" s="733"/>
      <c r="L31" s="734"/>
      <c r="M31" s="735"/>
      <c r="N31" s="735"/>
      <c r="O31" s="735"/>
      <c r="P31" s="735"/>
      <c r="Q31" s="735"/>
      <c r="R31" s="736"/>
      <c r="S31" s="737"/>
      <c r="T31" s="717"/>
      <c r="U31" s="449"/>
    </row>
    <row r="32" spans="1:31" ht="20.100000000000001" customHeight="1">
      <c r="A32" s="448"/>
      <c r="B32" s="450"/>
      <c r="C32" s="459"/>
      <c r="D32" s="718">
        <v>1</v>
      </c>
      <c r="E32" s="738">
        <v>5</v>
      </c>
      <c r="F32" s="738">
        <v>5</v>
      </c>
      <c r="G32" s="738">
        <v>5</v>
      </c>
      <c r="H32" s="464">
        <f>'GR&amp;R VAR(Tol)'!C18</f>
        <v>5</v>
      </c>
      <c r="I32" s="739">
        <f>'GR&amp;R VAR(Tol)'!C19</f>
        <v>0</v>
      </c>
      <c r="J32" s="739">
        <f>'GR&amp;R VAR(Tol)'!C31</f>
        <v>5</v>
      </c>
      <c r="K32" s="465"/>
      <c r="L32" s="466"/>
      <c r="M32" s="467"/>
      <c r="N32" s="466"/>
      <c r="O32" s="468"/>
      <c r="P32" s="469"/>
      <c r="Q32" s="469"/>
      <c r="R32" s="740"/>
      <c r="S32" s="737"/>
      <c r="T32" s="717"/>
      <c r="U32" s="449"/>
    </row>
    <row r="33" spans="1:21" ht="20.100000000000001" customHeight="1">
      <c r="A33" s="448"/>
      <c r="B33" s="450"/>
      <c r="C33" s="459"/>
      <c r="D33" s="718">
        <v>2</v>
      </c>
      <c r="E33" s="738">
        <v>2</v>
      </c>
      <c r="F33" s="738">
        <v>2</v>
      </c>
      <c r="G33" s="738">
        <v>2</v>
      </c>
      <c r="H33" s="464">
        <f>'GR&amp;R VAR(Tol)'!D18</f>
        <v>2</v>
      </c>
      <c r="I33" s="739">
        <f>'GR&amp;R VAR(Tol)'!D19</f>
        <v>0</v>
      </c>
      <c r="J33" s="739">
        <f>'GR&amp;R VAR(Tol)'!D31</f>
        <v>2</v>
      </c>
      <c r="K33" s="465"/>
      <c r="L33" s="466"/>
      <c r="M33" s="741" t="s">
        <v>555</v>
      </c>
      <c r="N33" s="718" t="str">
        <f>E31</f>
        <v>A</v>
      </c>
      <c r="O33" s="742">
        <f>'GR&amp;R VAR(Tol)'!N18</f>
        <v>5.5333333333333332</v>
      </c>
      <c r="P33" s="466" t="s">
        <v>558</v>
      </c>
      <c r="Q33" s="466"/>
      <c r="R33" s="743"/>
      <c r="S33" s="737"/>
      <c r="T33" s="717"/>
      <c r="U33" s="449"/>
    </row>
    <row r="34" spans="1:21" ht="20.100000000000001" customHeight="1">
      <c r="A34" s="448"/>
      <c r="B34" s="450"/>
      <c r="C34" s="459"/>
      <c r="D34" s="718">
        <v>3</v>
      </c>
      <c r="E34" s="738">
        <v>8</v>
      </c>
      <c r="F34" s="738">
        <v>8</v>
      </c>
      <c r="G34" s="738">
        <v>8</v>
      </c>
      <c r="H34" s="464">
        <f>'GR&amp;R VAR(Tol)'!E18</f>
        <v>8</v>
      </c>
      <c r="I34" s="739">
        <f>'GR&amp;R VAR(Tol)'!E19</f>
        <v>0</v>
      </c>
      <c r="J34" s="739">
        <f>'GR&amp;R VAR(Tol)'!E31</f>
        <v>8</v>
      </c>
      <c r="K34" s="465"/>
      <c r="L34" s="466"/>
      <c r="M34" s="741" t="s">
        <v>555</v>
      </c>
      <c r="N34" s="718" t="str">
        <f>F31</f>
        <v>B</v>
      </c>
      <c r="O34" s="742">
        <f>'GR&amp;R VAR(Tol)'!N23</f>
        <v>5.2666666666666666</v>
      </c>
      <c r="P34" s="466" t="s">
        <v>559</v>
      </c>
      <c r="Q34" s="466"/>
      <c r="R34" s="743"/>
      <c r="S34" s="737"/>
      <c r="T34" s="717"/>
      <c r="U34" s="449"/>
    </row>
    <row r="35" spans="1:21" ht="20.100000000000001" customHeight="1">
      <c r="A35" s="448"/>
      <c r="B35" s="450"/>
      <c r="C35" s="459"/>
      <c r="D35" s="718">
        <v>4</v>
      </c>
      <c r="E35" s="738">
        <v>5</v>
      </c>
      <c r="F35" s="738">
        <v>5</v>
      </c>
      <c r="G35" s="738">
        <v>5</v>
      </c>
      <c r="H35" s="464">
        <f>'GR&amp;R VAR(Tol)'!F18</f>
        <v>5.666666666666667</v>
      </c>
      <c r="I35" s="739">
        <f>'GR&amp;R VAR(Tol)'!F19</f>
        <v>2</v>
      </c>
      <c r="J35" s="739">
        <f>'GR&amp;R VAR(Tol)'!F31</f>
        <v>5.2222222222222223</v>
      </c>
      <c r="K35" s="465"/>
      <c r="L35" s="466"/>
      <c r="M35" s="741" t="s">
        <v>555</v>
      </c>
      <c r="N35" s="718" t="str">
        <f>G31</f>
        <v>C</v>
      </c>
      <c r="O35" s="742">
        <f>'GR&amp;R VAR(Tol)'!N28</f>
        <v>5.5333333333333332</v>
      </c>
      <c r="P35" s="466" t="s">
        <v>560</v>
      </c>
      <c r="Q35" s="466"/>
      <c r="R35" s="743"/>
      <c r="S35" s="737"/>
      <c r="T35" s="717"/>
      <c r="U35" s="449"/>
    </row>
    <row r="36" spans="1:21" ht="20.100000000000001" customHeight="1">
      <c r="A36" s="448"/>
      <c r="B36" s="450"/>
      <c r="C36" s="459"/>
      <c r="D36" s="718">
        <v>5</v>
      </c>
      <c r="E36" s="738">
        <v>5</v>
      </c>
      <c r="F36" s="738">
        <v>5</v>
      </c>
      <c r="G36" s="738">
        <v>9</v>
      </c>
      <c r="H36" s="464">
        <f>'GR&amp;R VAR(Tol)'!G18</f>
        <v>5.666666666666667</v>
      </c>
      <c r="I36" s="739">
        <f>'GR&amp;R VAR(Tol)'!G19</f>
        <v>2</v>
      </c>
      <c r="J36" s="739">
        <f>'GR&amp;R VAR(Tol)'!G31</f>
        <v>5.4444444444444438</v>
      </c>
      <c r="K36" s="465"/>
      <c r="L36" s="466"/>
      <c r="M36" s="467"/>
      <c r="N36" s="466"/>
      <c r="O36" s="470"/>
      <c r="P36" s="466"/>
      <c r="Q36" s="466"/>
      <c r="R36" s="743"/>
      <c r="S36" s="737"/>
      <c r="T36" s="717"/>
      <c r="U36" s="449"/>
    </row>
    <row r="37" spans="1:21" ht="20.100000000000001" customHeight="1">
      <c r="A37" s="448"/>
      <c r="B37" s="450"/>
      <c r="C37" s="459"/>
      <c r="D37" s="718">
        <v>6</v>
      </c>
      <c r="E37" s="738">
        <v>5</v>
      </c>
      <c r="F37" s="738">
        <v>5</v>
      </c>
      <c r="G37" s="738">
        <v>5</v>
      </c>
      <c r="H37" s="464">
        <f>'GR&amp;R VAR(Tol)'!H18</f>
        <v>5</v>
      </c>
      <c r="I37" s="739">
        <f>'GR&amp;R VAR(Tol)'!H19</f>
        <v>0</v>
      </c>
      <c r="J37" s="739">
        <f>'GR&amp;R VAR(Tol)'!H31</f>
        <v>4.7777777777777777</v>
      </c>
      <c r="K37" s="465"/>
      <c r="L37" s="466"/>
      <c r="M37" s="741" t="s">
        <v>556</v>
      </c>
      <c r="N37" s="718" t="str">
        <f>E31</f>
        <v>A</v>
      </c>
      <c r="O37" s="742">
        <f>'GR&amp;R VAR(Tol)'!N19</f>
        <v>0.4</v>
      </c>
      <c r="P37" s="466" t="s">
        <v>561</v>
      </c>
      <c r="Q37" s="466"/>
      <c r="R37" s="743"/>
      <c r="S37" s="737"/>
      <c r="T37" s="717"/>
      <c r="U37" s="449"/>
    </row>
    <row r="38" spans="1:21" ht="20.100000000000001" customHeight="1">
      <c r="A38" s="448"/>
      <c r="B38" s="450"/>
      <c r="C38" s="459"/>
      <c r="D38" s="718">
        <v>7</v>
      </c>
      <c r="E38" s="738">
        <v>6</v>
      </c>
      <c r="F38" s="738">
        <v>6</v>
      </c>
      <c r="G38" s="738">
        <v>6</v>
      </c>
      <c r="H38" s="464">
        <f>'GR&amp;R VAR(Tol)'!I18</f>
        <v>6</v>
      </c>
      <c r="I38" s="739">
        <f>'GR&amp;R VAR(Tol)'!I19</f>
        <v>0</v>
      </c>
      <c r="J38" s="739">
        <f>'GR&amp;R VAR(Tol)'!I31</f>
        <v>6</v>
      </c>
      <c r="K38" s="465"/>
      <c r="L38" s="466"/>
      <c r="M38" s="741" t="s">
        <v>556</v>
      </c>
      <c r="N38" s="718" t="str">
        <f>F31</f>
        <v>B</v>
      </c>
      <c r="O38" s="742">
        <f>'GR&amp;R VAR(Tol)'!N24</f>
        <v>0.4</v>
      </c>
      <c r="P38" s="466" t="s">
        <v>562</v>
      </c>
      <c r="Q38" s="466"/>
      <c r="R38" s="743"/>
      <c r="S38" s="737"/>
      <c r="T38" s="717"/>
      <c r="U38" s="449"/>
    </row>
    <row r="39" spans="1:21" ht="20.100000000000001" customHeight="1">
      <c r="A39" s="448"/>
      <c r="B39" s="450"/>
      <c r="C39" s="459"/>
      <c r="D39" s="718">
        <v>8</v>
      </c>
      <c r="E39" s="738">
        <v>4</v>
      </c>
      <c r="F39" s="738">
        <v>4</v>
      </c>
      <c r="G39" s="738">
        <v>4</v>
      </c>
      <c r="H39" s="464">
        <f>'GR&amp;R VAR(Tol)'!J18</f>
        <v>4</v>
      </c>
      <c r="I39" s="739">
        <f>'GR&amp;R VAR(Tol)'!J19</f>
        <v>0</v>
      </c>
      <c r="J39" s="739">
        <f>'GR&amp;R VAR(Tol)'!J31</f>
        <v>4</v>
      </c>
      <c r="K39" s="465"/>
      <c r="L39" s="466"/>
      <c r="M39" s="741" t="s">
        <v>556</v>
      </c>
      <c r="N39" s="718" t="str">
        <f>G31</f>
        <v>C</v>
      </c>
      <c r="O39" s="742">
        <f>'GR&amp;R VAR(Tol)'!N29</f>
        <v>0.4</v>
      </c>
      <c r="P39" s="466" t="s">
        <v>563</v>
      </c>
      <c r="Q39" s="466"/>
      <c r="R39" s="743"/>
      <c r="S39" s="737"/>
      <c r="T39" s="717"/>
      <c r="U39" s="449"/>
    </row>
    <row r="40" spans="1:21" ht="20.100000000000001" customHeight="1">
      <c r="A40" s="448"/>
      <c r="B40" s="450"/>
      <c r="C40" s="459"/>
      <c r="D40" s="718">
        <v>9</v>
      </c>
      <c r="E40" s="738">
        <v>7</v>
      </c>
      <c r="F40" s="738">
        <v>7</v>
      </c>
      <c r="G40" s="738">
        <v>7</v>
      </c>
      <c r="H40" s="464">
        <f>'GR&amp;R VAR(Tol)'!K18</f>
        <v>7</v>
      </c>
      <c r="I40" s="739">
        <f>'GR&amp;R VAR(Tol)'!K19</f>
        <v>0</v>
      </c>
      <c r="J40" s="739">
        <f>'GR&amp;R VAR(Tol)'!K31</f>
        <v>7</v>
      </c>
      <c r="K40" s="465"/>
      <c r="L40" s="466"/>
      <c r="M40" s="467"/>
      <c r="N40" s="466"/>
      <c r="O40" s="466"/>
      <c r="P40" s="466"/>
      <c r="Q40" s="466"/>
      <c r="R40" s="743"/>
      <c r="S40" s="737"/>
      <c r="T40" s="717"/>
      <c r="U40" s="449"/>
    </row>
    <row r="41" spans="1:21" ht="20.100000000000001" customHeight="1">
      <c r="A41" s="448"/>
      <c r="B41" s="450"/>
      <c r="C41" s="459"/>
      <c r="D41" s="718">
        <v>10</v>
      </c>
      <c r="E41" s="738">
        <v>7</v>
      </c>
      <c r="F41" s="738">
        <v>7</v>
      </c>
      <c r="G41" s="738">
        <v>7</v>
      </c>
      <c r="H41" s="464">
        <f>'GR&amp;R VAR(Tol)'!L18</f>
        <v>7</v>
      </c>
      <c r="I41" s="739">
        <f>'GR&amp;R VAR(Tol)'!L19</f>
        <v>0</v>
      </c>
      <c r="J41" s="739">
        <f>'GR&amp;R VAR(Tol)'!L31</f>
        <v>7</v>
      </c>
      <c r="K41" s="465"/>
      <c r="L41" s="466"/>
      <c r="M41" s="744" t="s">
        <v>564</v>
      </c>
      <c r="N41" s="745">
        <f>'GR&amp;R VAR(Tol)'!N30</f>
        <v>5.4444444444444446</v>
      </c>
      <c r="O41" s="466"/>
      <c r="P41" s="466"/>
      <c r="Q41" s="466"/>
      <c r="R41" s="743"/>
      <c r="S41" s="737"/>
      <c r="T41" s="717"/>
      <c r="U41" s="449"/>
    </row>
    <row r="42" spans="1:21" ht="20.100000000000001" customHeight="1">
      <c r="A42" s="448"/>
      <c r="B42" s="450"/>
      <c r="C42" s="459"/>
      <c r="D42" s="746" t="s">
        <v>555</v>
      </c>
      <c r="E42" s="747">
        <f>AVERAGE(E32:E41)</f>
        <v>5.4</v>
      </c>
      <c r="F42" s="747">
        <f>AVERAGE(F32:F41)</f>
        <v>5.4</v>
      </c>
      <c r="G42" s="747">
        <f>AVERAGE(G32:G41)</f>
        <v>5.8</v>
      </c>
      <c r="H42" s="471">
        <f>AVERAGE(H32:H41)</f>
        <v>5.5333333333333332</v>
      </c>
      <c r="I42" s="747">
        <f>AVERAGE(I32:I41)</f>
        <v>0.4</v>
      </c>
      <c r="J42" s="748">
        <f>'GR&amp;R VAR(Tol)'!N30</f>
        <v>5.4444444444444446</v>
      </c>
      <c r="K42" s="465"/>
      <c r="L42" s="466"/>
      <c r="M42" s="744" t="s">
        <v>565</v>
      </c>
      <c r="N42" s="745">
        <f>'GR&amp;R VAR(Tol)'!N31</f>
        <v>6</v>
      </c>
      <c r="O42" s="466"/>
      <c r="P42" s="466"/>
      <c r="Q42" s="466"/>
      <c r="R42" s="743"/>
      <c r="S42" s="737"/>
      <c r="T42" s="717"/>
      <c r="U42" s="449"/>
    </row>
    <row r="43" spans="1:21" ht="20.100000000000001" customHeight="1">
      <c r="A43" s="448"/>
      <c r="B43" s="450"/>
      <c r="C43" s="459"/>
      <c r="D43" s="749"/>
      <c r="E43" s="750"/>
      <c r="F43" s="750"/>
      <c r="G43" s="750"/>
      <c r="H43" s="472"/>
      <c r="I43" s="751"/>
      <c r="J43" s="751"/>
      <c r="K43" s="473"/>
      <c r="L43" s="473"/>
      <c r="M43" s="474"/>
      <c r="N43" s="474"/>
      <c r="O43" s="473"/>
      <c r="P43" s="473"/>
      <c r="Q43" s="473"/>
      <c r="R43" s="752"/>
      <c r="S43" s="737"/>
      <c r="T43" s="717"/>
      <c r="U43" s="449"/>
    </row>
    <row r="44" spans="1:21" ht="20.100000000000001" customHeight="1">
      <c r="A44" s="448"/>
      <c r="B44" s="450"/>
      <c r="C44" s="459"/>
      <c r="D44" s="718" t="s">
        <v>551</v>
      </c>
      <c r="E44" s="741" t="str">
        <f>E31</f>
        <v>A</v>
      </c>
      <c r="F44" s="741" t="str">
        <f>F31</f>
        <v>B</v>
      </c>
      <c r="G44" s="741" t="str">
        <f>G31</f>
        <v>C</v>
      </c>
      <c r="H44" s="465"/>
      <c r="I44" s="466"/>
      <c r="J44" s="466"/>
      <c r="K44" s="466"/>
      <c r="L44" s="466"/>
      <c r="M44" s="475" t="s">
        <v>566</v>
      </c>
      <c r="N44" s="467"/>
      <c r="O44" s="466"/>
      <c r="P44" s="466"/>
      <c r="Q44" s="466"/>
      <c r="R44" s="743"/>
      <c r="S44" s="737"/>
      <c r="T44" s="717"/>
      <c r="U44" s="449"/>
    </row>
    <row r="45" spans="1:21" ht="20.100000000000001" customHeight="1">
      <c r="A45" s="448"/>
      <c r="B45" s="450"/>
      <c r="C45" s="459"/>
      <c r="D45" s="718">
        <v>1</v>
      </c>
      <c r="E45" s="738">
        <v>5</v>
      </c>
      <c r="F45" s="738">
        <v>5</v>
      </c>
      <c r="G45" s="738">
        <v>5</v>
      </c>
      <c r="H45" s="465"/>
      <c r="I45" s="466"/>
      <c r="J45" s="466"/>
      <c r="K45" s="466"/>
      <c r="L45" s="466"/>
      <c r="M45" s="476"/>
      <c r="N45" s="476"/>
      <c r="O45" s="466"/>
      <c r="P45" s="466"/>
      <c r="Q45" s="466"/>
      <c r="R45" s="743"/>
      <c r="S45" s="737"/>
      <c r="T45" s="717"/>
      <c r="U45" s="449"/>
    </row>
    <row r="46" spans="1:21" ht="20.100000000000001" customHeight="1">
      <c r="A46" s="448"/>
      <c r="B46" s="450"/>
      <c r="C46" s="459"/>
      <c r="D46" s="718">
        <v>2</v>
      </c>
      <c r="E46" s="738">
        <v>2</v>
      </c>
      <c r="F46" s="738">
        <v>2</v>
      </c>
      <c r="G46" s="738">
        <v>2</v>
      </c>
      <c r="H46" s="465"/>
      <c r="I46" s="466"/>
      <c r="J46" s="466"/>
      <c r="K46" s="466"/>
      <c r="L46" s="466"/>
      <c r="M46" s="744" t="s">
        <v>567</v>
      </c>
      <c r="N46" s="745">
        <f>'GR&amp;R VAR(Tol)'!N32</f>
        <v>0.40000000000000008</v>
      </c>
      <c r="O46" s="466"/>
      <c r="P46" s="466"/>
      <c r="Q46" s="466"/>
      <c r="R46" s="743"/>
      <c r="S46" s="737"/>
      <c r="T46" s="717"/>
      <c r="U46" s="449"/>
    </row>
    <row r="47" spans="1:21" ht="20.100000000000001" customHeight="1">
      <c r="A47" s="448"/>
      <c r="B47" s="450"/>
      <c r="C47" s="459"/>
      <c r="D47" s="718">
        <v>3</v>
      </c>
      <c r="E47" s="738">
        <v>8</v>
      </c>
      <c r="F47" s="738">
        <v>8</v>
      </c>
      <c r="G47" s="738">
        <v>8</v>
      </c>
      <c r="H47" s="465"/>
      <c r="I47" s="466"/>
      <c r="J47" s="466"/>
      <c r="K47" s="466"/>
      <c r="L47" s="466"/>
      <c r="M47" s="467"/>
      <c r="N47" s="467"/>
      <c r="O47" s="466"/>
      <c r="P47" s="466"/>
      <c r="Q47" s="466"/>
      <c r="R47" s="743"/>
      <c r="S47" s="737"/>
      <c r="T47" s="717"/>
      <c r="U47" s="449"/>
    </row>
    <row r="48" spans="1:21" ht="20.100000000000001" customHeight="1">
      <c r="A48" s="448"/>
      <c r="B48" s="450"/>
      <c r="C48" s="459"/>
      <c r="D48" s="718">
        <v>4</v>
      </c>
      <c r="E48" s="738">
        <v>5</v>
      </c>
      <c r="F48" s="738">
        <v>5</v>
      </c>
      <c r="G48" s="738">
        <v>5</v>
      </c>
      <c r="H48" s="465"/>
      <c r="I48" s="466"/>
      <c r="J48" s="466"/>
      <c r="K48" s="466"/>
      <c r="L48" s="466"/>
      <c r="M48" s="475" t="s">
        <v>568</v>
      </c>
      <c r="N48" s="467"/>
      <c r="O48" s="466"/>
      <c r="P48" s="466"/>
      <c r="Q48" s="466"/>
      <c r="R48" s="743"/>
      <c r="S48" s="737"/>
      <c r="T48" s="717"/>
      <c r="U48" s="449"/>
    </row>
    <row r="49" spans="1:21" ht="20.100000000000001" customHeight="1">
      <c r="A49" s="448"/>
      <c r="B49" s="450"/>
      <c r="C49" s="459"/>
      <c r="D49" s="718">
        <v>5</v>
      </c>
      <c r="E49" s="738">
        <v>5</v>
      </c>
      <c r="F49" s="738">
        <v>3</v>
      </c>
      <c r="G49" s="738">
        <v>5</v>
      </c>
      <c r="H49" s="465"/>
      <c r="I49" s="466"/>
      <c r="J49" s="466"/>
      <c r="K49" s="466"/>
      <c r="L49" s="466"/>
      <c r="M49" s="467"/>
      <c r="N49" s="467"/>
      <c r="O49" s="466"/>
      <c r="P49" s="466"/>
      <c r="Q49" s="466"/>
      <c r="R49" s="743"/>
      <c r="S49" s="737"/>
      <c r="T49" s="717"/>
      <c r="U49" s="449"/>
    </row>
    <row r="50" spans="1:21" ht="20.100000000000001" customHeight="1">
      <c r="A50" s="448"/>
      <c r="B50" s="450"/>
      <c r="C50" s="459"/>
      <c r="D50" s="718">
        <v>6</v>
      </c>
      <c r="E50" s="738">
        <v>5</v>
      </c>
      <c r="F50" s="738">
        <v>3</v>
      </c>
      <c r="G50" s="738">
        <v>5</v>
      </c>
      <c r="H50" s="465"/>
      <c r="I50" s="466"/>
      <c r="J50" s="466"/>
      <c r="K50" s="466"/>
      <c r="L50" s="466"/>
      <c r="M50" s="753" t="s">
        <v>569</v>
      </c>
      <c r="N50" s="745">
        <f>'GR&amp;R VAR(Tol)'!N33</f>
        <v>0.26666666666666661</v>
      </c>
      <c r="O50" s="466"/>
      <c r="P50" s="466"/>
      <c r="Q50" s="466"/>
      <c r="R50" s="743"/>
      <c r="S50" s="737"/>
      <c r="T50" s="717"/>
      <c r="U50" s="449"/>
    </row>
    <row r="51" spans="1:21" ht="20.100000000000001" customHeight="1">
      <c r="A51" s="448"/>
      <c r="B51" s="450"/>
      <c r="C51" s="459"/>
      <c r="D51" s="718">
        <v>7</v>
      </c>
      <c r="E51" s="738">
        <v>6</v>
      </c>
      <c r="F51" s="738">
        <v>6</v>
      </c>
      <c r="G51" s="738">
        <v>6</v>
      </c>
      <c r="H51" s="465"/>
      <c r="I51" s="466"/>
      <c r="J51" s="466"/>
      <c r="K51" s="466"/>
      <c r="L51" s="466"/>
      <c r="M51" s="467"/>
      <c r="N51" s="467"/>
      <c r="O51" s="466"/>
      <c r="P51" s="466"/>
      <c r="Q51" s="466"/>
      <c r="R51" s="743"/>
      <c r="S51" s="737"/>
      <c r="T51" s="717"/>
      <c r="U51" s="449"/>
    </row>
    <row r="52" spans="1:21" ht="20.100000000000001" customHeight="1">
      <c r="A52" s="448"/>
      <c r="B52" s="450"/>
      <c r="C52" s="459"/>
      <c r="D52" s="718">
        <v>8</v>
      </c>
      <c r="E52" s="738">
        <v>4</v>
      </c>
      <c r="F52" s="738">
        <v>4</v>
      </c>
      <c r="G52" s="738">
        <v>4</v>
      </c>
      <c r="H52" s="465"/>
      <c r="I52" s="466"/>
      <c r="J52" s="466"/>
      <c r="K52" s="466"/>
      <c r="L52" s="466"/>
      <c r="M52" s="475" t="s">
        <v>570</v>
      </c>
      <c r="N52" s="467"/>
      <c r="P52" s="466"/>
      <c r="Q52" s="466"/>
      <c r="R52" s="743"/>
      <c r="S52" s="737"/>
      <c r="T52" s="717"/>
      <c r="U52" s="449"/>
    </row>
    <row r="53" spans="1:21" ht="20.100000000000001" customHeight="1">
      <c r="A53" s="448"/>
      <c r="B53" s="450"/>
      <c r="C53" s="459"/>
      <c r="D53" s="718">
        <v>9</v>
      </c>
      <c r="E53" s="738">
        <v>7</v>
      </c>
      <c r="F53" s="738">
        <v>7</v>
      </c>
      <c r="G53" s="738">
        <v>7</v>
      </c>
      <c r="H53" s="465"/>
      <c r="I53" s="466"/>
      <c r="J53" s="466"/>
      <c r="K53" s="466"/>
      <c r="L53" s="466"/>
      <c r="M53" s="477" t="s">
        <v>571</v>
      </c>
      <c r="N53" s="467"/>
      <c r="O53" s="466"/>
      <c r="P53" s="466"/>
      <c r="Q53" s="466"/>
      <c r="R53" s="743"/>
      <c r="S53" s="737"/>
      <c r="T53" s="717"/>
      <c r="U53" s="449"/>
    </row>
    <row r="54" spans="1:21" ht="20.100000000000001" customHeight="1">
      <c r="A54" s="448"/>
      <c r="B54" s="450"/>
      <c r="C54" s="459"/>
      <c r="D54" s="718">
        <v>10</v>
      </c>
      <c r="E54" s="738">
        <v>7</v>
      </c>
      <c r="F54" s="738">
        <v>7</v>
      </c>
      <c r="G54" s="738">
        <v>7</v>
      </c>
      <c r="H54" s="465"/>
      <c r="I54" s="466"/>
      <c r="J54" s="466"/>
      <c r="K54" s="466"/>
      <c r="L54" s="466"/>
      <c r="M54" s="467"/>
      <c r="N54" s="467"/>
      <c r="O54" s="466"/>
      <c r="P54" s="466"/>
      <c r="Q54" s="466"/>
      <c r="R54" s="743"/>
      <c r="S54" s="737"/>
      <c r="T54" s="717"/>
      <c r="U54" s="449"/>
    </row>
    <row r="55" spans="1:21" ht="20.100000000000001" customHeight="1">
      <c r="A55" s="448"/>
      <c r="B55" s="450"/>
      <c r="C55" s="459"/>
      <c r="D55" s="746" t="s">
        <v>555</v>
      </c>
      <c r="E55" s="754">
        <f>AVERAGE(E45:E54)</f>
        <v>5.4</v>
      </c>
      <c r="F55" s="754">
        <f>AVERAGE(F45:F54)</f>
        <v>5</v>
      </c>
      <c r="G55" s="754">
        <f>AVERAGE(G45:G54)</f>
        <v>5.4</v>
      </c>
      <c r="H55" s="478"/>
      <c r="I55" s="478"/>
      <c r="J55" s="466"/>
      <c r="K55" s="466"/>
      <c r="L55" s="466"/>
      <c r="M55" s="755" t="s">
        <v>572</v>
      </c>
      <c r="N55" s="745">
        <f>'GR&amp;R VAR(Tol)'!N34</f>
        <v>1.0320000000000003</v>
      </c>
      <c r="O55" s="466"/>
      <c r="P55" s="466"/>
      <c r="Q55" s="466"/>
      <c r="R55" s="743"/>
      <c r="S55" s="737"/>
      <c r="T55" s="717"/>
      <c r="U55" s="449"/>
    </row>
    <row r="56" spans="1:21" ht="20.100000000000001" customHeight="1">
      <c r="A56" s="448"/>
      <c r="B56" s="450"/>
      <c r="C56" s="459"/>
      <c r="D56" s="749"/>
      <c r="E56" s="756"/>
      <c r="F56" s="756"/>
      <c r="G56" s="756"/>
      <c r="H56" s="473"/>
      <c r="I56" s="473"/>
      <c r="J56" s="473"/>
      <c r="K56" s="473"/>
      <c r="L56" s="473"/>
      <c r="M56" s="474"/>
      <c r="N56" s="474"/>
      <c r="O56" s="473"/>
      <c r="P56" s="473"/>
      <c r="Q56" s="473"/>
      <c r="R56" s="752"/>
      <c r="S56" s="737"/>
      <c r="T56" s="717"/>
      <c r="U56" s="449"/>
    </row>
    <row r="57" spans="1:21" ht="20.100000000000001" customHeight="1">
      <c r="A57" s="448"/>
      <c r="B57" s="450"/>
      <c r="C57" s="459"/>
      <c r="D57" s="718" t="s">
        <v>551</v>
      </c>
      <c r="E57" s="741" t="str">
        <f>E44</f>
        <v>A</v>
      </c>
      <c r="F57" s="741" t="str">
        <f>F44</f>
        <v>B</v>
      </c>
      <c r="G57" s="741" t="str">
        <f>G44</f>
        <v>C</v>
      </c>
      <c r="H57" s="465"/>
      <c r="I57" s="466"/>
      <c r="J57" s="466"/>
      <c r="K57" s="466"/>
      <c r="L57" s="466"/>
      <c r="M57" s="467"/>
      <c r="N57" s="467"/>
      <c r="O57" s="466"/>
      <c r="P57" s="466"/>
      <c r="Q57" s="466"/>
      <c r="R57" s="743"/>
      <c r="S57" s="737"/>
      <c r="T57" s="717"/>
      <c r="U57" s="449"/>
    </row>
    <row r="58" spans="1:21" ht="20.100000000000001" customHeight="1">
      <c r="A58" s="448"/>
      <c r="B58" s="450"/>
      <c r="C58" s="459"/>
      <c r="D58" s="718">
        <v>1</v>
      </c>
      <c r="E58" s="738">
        <v>5</v>
      </c>
      <c r="F58" s="738">
        <v>5</v>
      </c>
      <c r="G58" s="738">
        <v>5</v>
      </c>
      <c r="H58" s="465"/>
      <c r="I58" s="466"/>
      <c r="J58" s="466"/>
      <c r="K58" s="466"/>
      <c r="L58" s="2062" t="str">
        <f>'GR&amp;R VAR(Tol)'!E34</f>
        <v>APPRAISER</v>
      </c>
      <c r="M58" s="2063"/>
      <c r="N58" s="2063"/>
      <c r="O58" s="2063"/>
      <c r="P58" s="2063"/>
      <c r="Q58" s="2064"/>
      <c r="R58" s="743"/>
      <c r="S58" s="737"/>
      <c r="T58" s="717"/>
      <c r="U58" s="449"/>
    </row>
    <row r="59" spans="1:21" ht="20.100000000000001" customHeight="1">
      <c r="A59" s="448"/>
      <c r="B59" s="450"/>
      <c r="C59" s="459"/>
      <c r="D59" s="718">
        <v>2</v>
      </c>
      <c r="E59" s="738">
        <v>2</v>
      </c>
      <c r="F59" s="738">
        <v>2</v>
      </c>
      <c r="G59" s="738">
        <v>2</v>
      </c>
      <c r="H59" s="465"/>
      <c r="I59" s="466"/>
      <c r="J59" s="466"/>
      <c r="K59" s="466"/>
      <c r="L59" s="2065"/>
      <c r="M59" s="2066"/>
      <c r="N59" s="2066"/>
      <c r="O59" s="2066"/>
      <c r="P59" s="2066"/>
      <c r="Q59" s="2067"/>
      <c r="R59" s="743"/>
      <c r="S59" s="737"/>
      <c r="T59" s="717"/>
      <c r="U59" s="449"/>
    </row>
    <row r="60" spans="1:21" ht="20.100000000000001" customHeight="1">
      <c r="A60" s="448"/>
      <c r="B60" s="450"/>
      <c r="C60" s="459"/>
      <c r="D60" s="718">
        <v>3</v>
      </c>
      <c r="E60" s="738">
        <v>8</v>
      </c>
      <c r="F60" s="738">
        <v>8</v>
      </c>
      <c r="G60" s="738">
        <v>8</v>
      </c>
      <c r="H60" s="479"/>
      <c r="I60" s="473"/>
      <c r="J60" s="473"/>
      <c r="K60" s="473"/>
      <c r="L60" s="2068" t="str">
        <f>'GR&amp;R VAR(Tol)'!G34</f>
        <v>A</v>
      </c>
      <c r="M60" s="2069"/>
      <c r="N60" s="2069"/>
      <c r="O60" s="2069"/>
      <c r="P60" s="2069"/>
      <c r="Q60" s="2070"/>
      <c r="R60" s="752"/>
      <c r="S60" s="737"/>
      <c r="T60" s="717"/>
      <c r="U60" s="449"/>
    </row>
    <row r="61" spans="1:21" ht="20.100000000000001" customHeight="1">
      <c r="A61" s="448"/>
      <c r="B61" s="450"/>
      <c r="C61" s="459"/>
      <c r="D61" s="718">
        <v>4</v>
      </c>
      <c r="E61" s="738">
        <v>7</v>
      </c>
      <c r="F61" s="738">
        <v>5</v>
      </c>
      <c r="G61" s="738">
        <v>5</v>
      </c>
      <c r="H61" s="479"/>
      <c r="I61" s="473"/>
      <c r="J61" s="473"/>
      <c r="K61" s="473"/>
      <c r="L61" s="2071"/>
      <c r="M61" s="2072"/>
      <c r="N61" s="2072"/>
      <c r="O61" s="2072"/>
      <c r="P61" s="2072"/>
      <c r="Q61" s="2073"/>
      <c r="R61" s="752"/>
      <c r="S61" s="737"/>
      <c r="T61" s="717"/>
      <c r="U61" s="449"/>
    </row>
    <row r="62" spans="1:21" ht="20.100000000000001" customHeight="1">
      <c r="A62" s="448"/>
      <c r="B62" s="450"/>
      <c r="C62" s="459"/>
      <c r="D62" s="718">
        <v>5</v>
      </c>
      <c r="E62" s="738">
        <v>7</v>
      </c>
      <c r="F62" s="738">
        <v>5</v>
      </c>
      <c r="G62" s="738">
        <v>5</v>
      </c>
      <c r="H62" s="479"/>
      <c r="I62" s="473"/>
      <c r="J62" s="473"/>
      <c r="K62" s="473"/>
      <c r="L62" s="2068" t="str">
        <f>'GR&amp;R VAR(Tol)'!H34</f>
        <v>B</v>
      </c>
      <c r="M62" s="2069"/>
      <c r="N62" s="2069"/>
      <c r="O62" s="2069"/>
      <c r="P62" s="2069"/>
      <c r="Q62" s="2070"/>
      <c r="R62" s="752"/>
      <c r="S62" s="737"/>
      <c r="T62" s="717"/>
      <c r="U62" s="449"/>
    </row>
    <row r="63" spans="1:21" ht="20.100000000000001" customHeight="1">
      <c r="A63" s="448"/>
      <c r="B63" s="450"/>
      <c r="C63" s="459"/>
      <c r="D63" s="718">
        <v>6</v>
      </c>
      <c r="E63" s="738">
        <v>5</v>
      </c>
      <c r="F63" s="738">
        <v>5</v>
      </c>
      <c r="G63" s="738">
        <v>5</v>
      </c>
      <c r="H63" s="479"/>
      <c r="I63" s="473"/>
      <c r="J63" s="473"/>
      <c r="K63" s="473"/>
      <c r="L63" s="2071"/>
      <c r="M63" s="2072"/>
      <c r="N63" s="2072"/>
      <c r="O63" s="2072"/>
      <c r="P63" s="2072"/>
      <c r="Q63" s="2073"/>
      <c r="R63" s="752"/>
      <c r="S63" s="737"/>
      <c r="T63" s="717"/>
      <c r="U63" s="449"/>
    </row>
    <row r="64" spans="1:21" ht="20.100000000000001" customHeight="1">
      <c r="A64" s="448"/>
      <c r="B64" s="450"/>
      <c r="C64" s="459"/>
      <c r="D64" s="718">
        <v>7</v>
      </c>
      <c r="E64" s="738">
        <v>6</v>
      </c>
      <c r="F64" s="738">
        <v>6</v>
      </c>
      <c r="G64" s="738">
        <v>6</v>
      </c>
      <c r="H64" s="479"/>
      <c r="I64" s="473"/>
      <c r="J64" s="473"/>
      <c r="K64" s="473"/>
      <c r="L64" s="2068" t="str">
        <f>'GR&amp;R VAR(Tol)'!I34</f>
        <v>C</v>
      </c>
      <c r="M64" s="2069"/>
      <c r="N64" s="2069"/>
      <c r="O64" s="2069"/>
      <c r="P64" s="2069"/>
      <c r="Q64" s="2070"/>
      <c r="R64" s="752"/>
      <c r="S64" s="737"/>
      <c r="T64" s="717"/>
      <c r="U64" s="449"/>
    </row>
    <row r="65" spans="1:21" ht="20.100000000000001" customHeight="1">
      <c r="A65" s="448"/>
      <c r="B65" s="450"/>
      <c r="C65" s="459"/>
      <c r="D65" s="718">
        <v>8</v>
      </c>
      <c r="E65" s="738">
        <v>4</v>
      </c>
      <c r="F65" s="738">
        <v>4</v>
      </c>
      <c r="G65" s="738">
        <v>4</v>
      </c>
      <c r="H65" s="479"/>
      <c r="I65" s="473"/>
      <c r="J65" s="473"/>
      <c r="K65" s="473"/>
      <c r="L65" s="2071"/>
      <c r="M65" s="2072"/>
      <c r="N65" s="2072"/>
      <c r="O65" s="2072"/>
      <c r="P65" s="2072"/>
      <c r="Q65" s="2073"/>
      <c r="R65" s="752"/>
      <c r="S65" s="737"/>
      <c r="T65" s="717"/>
      <c r="U65" s="449"/>
    </row>
    <row r="66" spans="1:21" ht="20.100000000000001" customHeight="1">
      <c r="A66" s="448"/>
      <c r="B66" s="450"/>
      <c r="C66" s="459"/>
      <c r="D66" s="718">
        <v>9</v>
      </c>
      <c r="E66" s="738">
        <v>7</v>
      </c>
      <c r="F66" s="738">
        <v>7</v>
      </c>
      <c r="G66" s="738">
        <v>7</v>
      </c>
      <c r="H66" s="479"/>
      <c r="I66" s="473"/>
      <c r="J66" s="473"/>
      <c r="K66" s="473"/>
      <c r="L66" s="2068" t="str">
        <f>'GR&amp;R VAR(Tol)'!J34</f>
        <v>OUT OF CONTROL</v>
      </c>
      <c r="M66" s="2069"/>
      <c r="N66" s="2069"/>
      <c r="O66" s="2069"/>
      <c r="P66" s="2069"/>
      <c r="Q66" s="2070"/>
      <c r="R66" s="752"/>
      <c r="S66" s="737"/>
      <c r="T66" s="717"/>
      <c r="U66" s="449"/>
    </row>
    <row r="67" spans="1:21" ht="20.100000000000001" customHeight="1">
      <c r="A67" s="448"/>
      <c r="B67" s="450"/>
      <c r="C67" s="459"/>
      <c r="D67" s="718">
        <v>10</v>
      </c>
      <c r="E67" s="738">
        <v>7</v>
      </c>
      <c r="F67" s="738">
        <v>7</v>
      </c>
      <c r="G67" s="738">
        <v>7</v>
      </c>
      <c r="H67" s="479"/>
      <c r="I67" s="473"/>
      <c r="J67" s="473"/>
      <c r="K67" s="473"/>
      <c r="L67" s="2071"/>
      <c r="M67" s="2072"/>
      <c r="N67" s="2072"/>
      <c r="O67" s="2072"/>
      <c r="P67" s="2072"/>
      <c r="Q67" s="2073"/>
      <c r="R67" s="752"/>
      <c r="S67" s="737"/>
      <c r="T67" s="717"/>
      <c r="U67" s="449"/>
    </row>
    <row r="68" spans="1:21" ht="20.100000000000001" customHeight="1">
      <c r="A68" s="448"/>
      <c r="B68" s="450"/>
      <c r="C68" s="459"/>
      <c r="D68" s="746" t="s">
        <v>555</v>
      </c>
      <c r="E68" s="754">
        <f>AVERAGE(E58:E67)</f>
        <v>5.8</v>
      </c>
      <c r="F68" s="754">
        <f>AVERAGE(F58:F67)</f>
        <v>5.4</v>
      </c>
      <c r="G68" s="754">
        <f>AVERAGE(G58:G67)</f>
        <v>5.4</v>
      </c>
      <c r="H68" s="480"/>
      <c r="I68" s="478"/>
      <c r="J68" s="466"/>
      <c r="K68" s="466"/>
      <c r="L68" s="466"/>
      <c r="M68" s="467"/>
      <c r="N68" s="467"/>
      <c r="O68" s="466"/>
      <c r="P68" s="466"/>
      <c r="Q68" s="466"/>
      <c r="R68" s="743"/>
      <c r="S68" s="737"/>
      <c r="T68" s="717"/>
      <c r="U68" s="449"/>
    </row>
    <row r="69" spans="1:21" ht="20.100000000000001" customHeight="1">
      <c r="A69" s="448"/>
      <c r="B69" s="450"/>
      <c r="C69" s="459"/>
      <c r="D69" s="757"/>
      <c r="E69" s="758"/>
      <c r="F69" s="758"/>
      <c r="G69" s="758"/>
      <c r="H69" s="466"/>
      <c r="I69" s="466"/>
      <c r="J69" s="466"/>
      <c r="K69" s="466"/>
      <c r="L69" s="2074" t="str">
        <f>'GR&amp;R VAR(Tol)'!V27</f>
        <v>Gauge system may be acceptable</v>
      </c>
      <c r="M69" s="2075"/>
      <c r="N69" s="2075"/>
      <c r="O69" s="2075"/>
      <c r="P69" s="2075"/>
      <c r="Q69" s="2076"/>
      <c r="R69" s="743"/>
      <c r="S69" s="737"/>
      <c r="T69" s="717"/>
      <c r="U69" s="449"/>
    </row>
    <row r="70" spans="1:21" ht="20.100000000000001" customHeight="1">
      <c r="A70" s="448"/>
      <c r="B70" s="450"/>
      <c r="C70" s="459"/>
      <c r="D70" s="479"/>
      <c r="E70" s="467"/>
      <c r="F70" s="467"/>
      <c r="G70" s="467"/>
      <c r="H70" s="466"/>
      <c r="I70" s="466"/>
      <c r="J70" s="466"/>
      <c r="K70" s="466"/>
      <c r="L70" s="2077"/>
      <c r="M70" s="2078"/>
      <c r="N70" s="2078"/>
      <c r="O70" s="2078"/>
      <c r="P70" s="2078"/>
      <c r="Q70" s="2079"/>
      <c r="R70" s="743"/>
      <c r="S70" s="737"/>
      <c r="T70" s="717"/>
      <c r="U70" s="449"/>
    </row>
    <row r="71" spans="1:21" ht="20.100000000000001" customHeight="1">
      <c r="A71" s="448"/>
      <c r="B71" s="450"/>
      <c r="C71" s="459"/>
      <c r="D71" s="759"/>
      <c r="E71" s="760"/>
      <c r="F71" s="760"/>
      <c r="G71" s="760"/>
      <c r="H71" s="761"/>
      <c r="I71" s="761"/>
      <c r="J71" s="761"/>
      <c r="K71" s="761"/>
      <c r="L71" s="761"/>
      <c r="M71" s="760"/>
      <c r="N71" s="760"/>
      <c r="O71" s="761"/>
      <c r="P71" s="761"/>
      <c r="Q71" s="761"/>
      <c r="R71" s="762"/>
      <c r="S71" s="737"/>
      <c r="T71" s="717"/>
      <c r="U71" s="449"/>
    </row>
    <row r="72" spans="1:21" ht="5.0999999999999996" customHeight="1">
      <c r="A72" s="448"/>
      <c r="B72" s="450"/>
      <c r="C72" s="724"/>
      <c r="D72" s="723"/>
      <c r="E72" s="723"/>
      <c r="F72" s="723"/>
      <c r="G72" s="723"/>
      <c r="H72" s="723"/>
      <c r="I72" s="723"/>
      <c r="J72" s="723"/>
      <c r="K72" s="723"/>
      <c r="L72" s="723"/>
      <c r="M72" s="723"/>
      <c r="N72" s="723"/>
      <c r="O72" s="723"/>
      <c r="P72" s="723"/>
      <c r="Q72" s="723"/>
      <c r="R72" s="723"/>
      <c r="S72" s="763"/>
      <c r="T72" s="717"/>
      <c r="U72" s="449"/>
    </row>
    <row r="73" spans="1:21">
      <c r="A73" s="448"/>
      <c r="B73" s="2050"/>
      <c r="C73" s="2051"/>
      <c r="D73" s="2051"/>
      <c r="E73" s="2051"/>
      <c r="F73" s="2051"/>
      <c r="G73" s="2051"/>
      <c r="H73" s="2051"/>
      <c r="I73" s="2051"/>
      <c r="J73" s="2051"/>
      <c r="K73" s="2051"/>
      <c r="L73" s="2051"/>
      <c r="M73" s="2051"/>
      <c r="N73" s="2051"/>
      <c r="O73" s="2051"/>
      <c r="P73" s="2051"/>
      <c r="Q73" s="2051"/>
      <c r="R73" s="2051"/>
      <c r="S73" s="2051"/>
      <c r="T73" s="2052"/>
      <c r="U73" s="449"/>
    </row>
    <row r="74" spans="1:21">
      <c r="A74" s="448"/>
      <c r="U74" s="449"/>
    </row>
    <row r="75" spans="1:21">
      <c r="A75" s="448"/>
      <c r="B75" s="764"/>
      <c r="C75" s="765"/>
      <c r="D75" s="765"/>
      <c r="E75" s="765"/>
      <c r="F75" s="765"/>
      <c r="G75" s="765"/>
      <c r="H75" s="765"/>
      <c r="I75" s="765"/>
      <c r="J75" s="765"/>
      <c r="K75" s="765"/>
      <c r="L75" s="765"/>
      <c r="M75" s="765"/>
      <c r="N75" s="765"/>
      <c r="O75" s="765"/>
      <c r="P75" s="765"/>
      <c r="Q75" s="765"/>
      <c r="R75" s="765"/>
      <c r="S75" s="765"/>
      <c r="T75" s="766"/>
      <c r="U75" s="449"/>
    </row>
    <row r="76" spans="1:21">
      <c r="A76" s="448"/>
      <c r="B76" s="450"/>
      <c r="C76" s="481"/>
      <c r="D76" s="767"/>
      <c r="E76" s="768"/>
      <c r="F76" s="768"/>
      <c r="G76" s="768"/>
      <c r="H76" s="768"/>
      <c r="I76" s="768"/>
      <c r="J76" s="768"/>
      <c r="K76" s="768"/>
      <c r="L76" s="768"/>
      <c r="M76" s="768"/>
      <c r="N76" s="768"/>
      <c r="O76" s="768"/>
      <c r="P76" s="768"/>
      <c r="Q76" s="768"/>
      <c r="R76" s="768"/>
      <c r="S76" s="769"/>
      <c r="T76" s="717"/>
      <c r="U76" s="449"/>
    </row>
    <row r="77" spans="1:21">
      <c r="A77" s="448"/>
      <c r="B77" s="450"/>
      <c r="C77" s="481"/>
      <c r="D77" s="482"/>
      <c r="E77" s="483"/>
      <c r="F77" s="483"/>
      <c r="G77" s="483"/>
      <c r="H77" s="483"/>
      <c r="I77" s="483"/>
      <c r="J77" s="483"/>
      <c r="K77" s="483"/>
      <c r="L77" s="483"/>
      <c r="M77" s="483"/>
      <c r="N77" s="483"/>
      <c r="O77" s="483"/>
      <c r="P77" s="483"/>
      <c r="Q77" s="483"/>
      <c r="R77" s="483"/>
      <c r="S77" s="770"/>
      <c r="T77" s="717"/>
      <c r="U77" s="449"/>
    </row>
    <row r="78" spans="1:21">
      <c r="A78" s="448"/>
      <c r="B78" s="450"/>
      <c r="C78" s="481"/>
      <c r="D78" s="482"/>
      <c r="E78" s="483"/>
      <c r="F78" s="483"/>
      <c r="G78" s="483"/>
      <c r="H78" s="483"/>
      <c r="I78" s="483"/>
      <c r="J78" s="483"/>
      <c r="K78" s="483"/>
      <c r="L78" s="483"/>
      <c r="M78" s="483"/>
      <c r="N78" s="483"/>
      <c r="O78" s="483"/>
      <c r="P78" s="483"/>
      <c r="Q78" s="483"/>
      <c r="R78" s="483"/>
      <c r="S78" s="770"/>
      <c r="T78" s="717"/>
      <c r="U78" s="449"/>
    </row>
    <row r="79" spans="1:21">
      <c r="A79" s="448"/>
      <c r="B79" s="450"/>
      <c r="C79" s="481"/>
      <c r="D79" s="482"/>
      <c r="E79" s="483"/>
      <c r="F79" s="483"/>
      <c r="G79" s="483"/>
      <c r="H79" s="483"/>
      <c r="I79" s="483"/>
      <c r="J79" s="483"/>
      <c r="K79" s="483"/>
      <c r="L79" s="483"/>
      <c r="M79" s="483"/>
      <c r="N79" s="483"/>
      <c r="O79" s="483"/>
      <c r="P79" s="483"/>
      <c r="Q79" s="483"/>
      <c r="R79" s="483"/>
      <c r="S79" s="770"/>
      <c r="T79" s="717"/>
      <c r="U79" s="449"/>
    </row>
    <row r="80" spans="1:21">
      <c r="A80" s="448"/>
      <c r="B80" s="450"/>
      <c r="C80" s="481"/>
      <c r="D80" s="482"/>
      <c r="E80" s="483"/>
      <c r="F80" s="483"/>
      <c r="G80" s="483"/>
      <c r="H80" s="483"/>
      <c r="I80" s="483"/>
      <c r="J80" s="483"/>
      <c r="K80" s="483"/>
      <c r="L80" s="483"/>
      <c r="M80" s="483"/>
      <c r="N80" s="483"/>
      <c r="O80" s="483"/>
      <c r="P80" s="483"/>
      <c r="Q80" s="483"/>
      <c r="R80" s="483"/>
      <c r="S80" s="770"/>
      <c r="T80" s="717"/>
      <c r="U80" s="449"/>
    </row>
    <row r="81" spans="1:21">
      <c r="A81" s="448"/>
      <c r="B81" s="450"/>
      <c r="C81" s="481"/>
      <c r="D81" s="482"/>
      <c r="E81" s="483"/>
      <c r="F81" s="483"/>
      <c r="G81" s="483"/>
      <c r="H81" s="483"/>
      <c r="I81" s="483"/>
      <c r="J81" s="483"/>
      <c r="K81" s="483"/>
      <c r="L81" s="483"/>
      <c r="M81" s="483"/>
      <c r="N81" s="483"/>
      <c r="O81" s="483"/>
      <c r="P81" s="483"/>
      <c r="Q81" s="483"/>
      <c r="R81" s="483"/>
      <c r="S81" s="770"/>
      <c r="T81" s="717"/>
      <c r="U81" s="449"/>
    </row>
    <row r="82" spans="1:21">
      <c r="A82" s="448"/>
      <c r="B82" s="450"/>
      <c r="C82" s="481"/>
      <c r="D82" s="482"/>
      <c r="E82" s="483"/>
      <c r="F82" s="483"/>
      <c r="G82" s="483"/>
      <c r="H82" s="483"/>
      <c r="I82" s="483"/>
      <c r="J82" s="483"/>
      <c r="K82" s="483"/>
      <c r="L82" s="483"/>
      <c r="M82" s="483"/>
      <c r="N82" s="483"/>
      <c r="O82" s="483"/>
      <c r="P82" s="483"/>
      <c r="Q82" s="483"/>
      <c r="R82" s="483"/>
      <c r="S82" s="770"/>
      <c r="T82" s="717"/>
      <c r="U82" s="449"/>
    </row>
    <row r="83" spans="1:21">
      <c r="A83" s="448"/>
      <c r="B83" s="450"/>
      <c r="C83" s="481"/>
      <c r="D83" s="482"/>
      <c r="E83" s="483"/>
      <c r="F83" s="483"/>
      <c r="G83" s="483"/>
      <c r="H83" s="483"/>
      <c r="I83" s="483"/>
      <c r="J83" s="483"/>
      <c r="K83" s="483"/>
      <c r="L83" s="483"/>
      <c r="M83" s="483"/>
      <c r="N83" s="483"/>
      <c r="O83" s="483"/>
      <c r="P83" s="483"/>
      <c r="Q83" s="483"/>
      <c r="R83" s="483"/>
      <c r="S83" s="770"/>
      <c r="T83" s="717"/>
      <c r="U83" s="449"/>
    </row>
    <row r="84" spans="1:21">
      <c r="A84" s="448"/>
      <c r="B84" s="450"/>
      <c r="C84" s="481"/>
      <c r="D84" s="482"/>
      <c r="E84" s="483"/>
      <c r="F84" s="483"/>
      <c r="G84" s="483"/>
      <c r="H84" s="483"/>
      <c r="I84" s="483"/>
      <c r="J84" s="483"/>
      <c r="K84" s="483"/>
      <c r="L84" s="483"/>
      <c r="M84" s="483"/>
      <c r="N84" s="483"/>
      <c r="O84" s="483"/>
      <c r="P84" s="483"/>
      <c r="Q84" s="483"/>
      <c r="R84" s="483"/>
      <c r="S84" s="770"/>
      <c r="T84" s="717"/>
      <c r="U84" s="449"/>
    </row>
    <row r="85" spans="1:21">
      <c r="A85" s="448"/>
      <c r="B85" s="450"/>
      <c r="C85" s="481"/>
      <c r="D85" s="482"/>
      <c r="E85" s="483"/>
      <c r="F85" s="483"/>
      <c r="G85" s="483"/>
      <c r="H85" s="483"/>
      <c r="I85" s="483"/>
      <c r="J85" s="483"/>
      <c r="K85" s="483"/>
      <c r="L85" s="483"/>
      <c r="M85" s="483"/>
      <c r="N85" s="483"/>
      <c r="O85" s="483"/>
      <c r="P85" s="483"/>
      <c r="Q85" s="483"/>
      <c r="R85" s="483"/>
      <c r="S85" s="770"/>
      <c r="T85" s="717"/>
      <c r="U85" s="449"/>
    </row>
    <row r="86" spans="1:21">
      <c r="A86" s="448"/>
      <c r="B86" s="450"/>
      <c r="C86" s="481"/>
      <c r="D86" s="482"/>
      <c r="E86" s="483"/>
      <c r="F86" s="483"/>
      <c r="G86" s="483"/>
      <c r="H86" s="483"/>
      <c r="I86" s="483"/>
      <c r="J86" s="483"/>
      <c r="K86" s="483"/>
      <c r="L86" s="483"/>
      <c r="M86" s="483"/>
      <c r="N86" s="483"/>
      <c r="O86" s="483"/>
      <c r="P86" s="483"/>
      <c r="Q86" s="483"/>
      <c r="R86" s="483"/>
      <c r="S86" s="770"/>
      <c r="T86" s="717"/>
      <c r="U86" s="449"/>
    </row>
    <row r="87" spans="1:21">
      <c r="A87" s="448"/>
      <c r="B87" s="450"/>
      <c r="C87" s="481"/>
      <c r="D87" s="482"/>
      <c r="E87" s="483"/>
      <c r="F87" s="483"/>
      <c r="G87" s="483"/>
      <c r="H87" s="483"/>
      <c r="I87" s="483"/>
      <c r="J87" s="483"/>
      <c r="K87" s="483"/>
      <c r="L87" s="483"/>
      <c r="M87" s="483"/>
      <c r="N87" s="483"/>
      <c r="O87" s="483"/>
      <c r="P87" s="483"/>
      <c r="Q87" s="483"/>
      <c r="R87" s="483"/>
      <c r="S87" s="770"/>
      <c r="T87" s="717"/>
      <c r="U87" s="449"/>
    </row>
    <row r="88" spans="1:21">
      <c r="A88" s="448"/>
      <c r="B88" s="450"/>
      <c r="C88" s="481"/>
      <c r="D88" s="482"/>
      <c r="E88" s="483"/>
      <c r="F88" s="483"/>
      <c r="G88" s="483"/>
      <c r="H88" s="483"/>
      <c r="I88" s="483"/>
      <c r="J88" s="483"/>
      <c r="K88" s="483"/>
      <c r="L88" s="483"/>
      <c r="M88" s="483"/>
      <c r="N88" s="483"/>
      <c r="O88" s="483"/>
      <c r="P88" s="483"/>
      <c r="Q88" s="483"/>
      <c r="R88" s="483"/>
      <c r="S88" s="770"/>
      <c r="T88" s="717"/>
      <c r="U88" s="449"/>
    </row>
    <row r="89" spans="1:21">
      <c r="A89" s="448"/>
      <c r="B89" s="450"/>
      <c r="C89" s="481"/>
      <c r="D89" s="482"/>
      <c r="E89" s="483"/>
      <c r="F89" s="483"/>
      <c r="G89" s="483"/>
      <c r="H89" s="483"/>
      <c r="I89" s="483"/>
      <c r="J89" s="483"/>
      <c r="K89" s="483"/>
      <c r="L89" s="483"/>
      <c r="M89" s="483"/>
      <c r="N89" s="483"/>
      <c r="O89" s="483"/>
      <c r="P89" s="483"/>
      <c r="Q89" s="483"/>
      <c r="R89" s="483"/>
      <c r="S89" s="770"/>
      <c r="T89" s="717"/>
      <c r="U89" s="449"/>
    </row>
    <row r="90" spans="1:21">
      <c r="A90" s="448"/>
      <c r="B90" s="450"/>
      <c r="C90" s="481"/>
      <c r="D90" s="482"/>
      <c r="E90" s="483"/>
      <c r="F90" s="483"/>
      <c r="G90" s="483"/>
      <c r="H90" s="483"/>
      <c r="I90" s="483"/>
      <c r="J90" s="483"/>
      <c r="K90" s="483"/>
      <c r="L90" s="483"/>
      <c r="M90" s="483"/>
      <c r="N90" s="483"/>
      <c r="O90" s="483"/>
      <c r="P90" s="483"/>
      <c r="Q90" s="483"/>
      <c r="R90" s="483"/>
      <c r="S90" s="770"/>
      <c r="T90" s="717"/>
      <c r="U90" s="449"/>
    </row>
    <row r="91" spans="1:21">
      <c r="A91" s="448"/>
      <c r="B91" s="450"/>
      <c r="C91" s="481"/>
      <c r="D91" s="482"/>
      <c r="E91" s="483"/>
      <c r="F91" s="483"/>
      <c r="G91" s="483"/>
      <c r="H91" s="483"/>
      <c r="I91" s="483"/>
      <c r="J91" s="483"/>
      <c r="K91" s="483"/>
      <c r="L91" s="483"/>
      <c r="M91" s="483"/>
      <c r="N91" s="483"/>
      <c r="O91" s="483"/>
      <c r="P91" s="483"/>
      <c r="Q91" s="483"/>
      <c r="R91" s="483"/>
      <c r="S91" s="770"/>
      <c r="T91" s="717"/>
      <c r="U91" s="449"/>
    </row>
    <row r="92" spans="1:21">
      <c r="A92" s="448"/>
      <c r="B92" s="450"/>
      <c r="C92" s="481"/>
      <c r="D92" s="482"/>
      <c r="E92" s="483"/>
      <c r="F92" s="483"/>
      <c r="G92" s="483"/>
      <c r="H92" s="483"/>
      <c r="I92" s="483"/>
      <c r="J92" s="483"/>
      <c r="K92" s="483"/>
      <c r="L92" s="483"/>
      <c r="M92" s="483"/>
      <c r="N92" s="483"/>
      <c r="O92" s="483"/>
      <c r="P92" s="483"/>
      <c r="Q92" s="483"/>
      <c r="R92" s="483"/>
      <c r="S92" s="770"/>
      <c r="T92" s="717"/>
      <c r="U92" s="449"/>
    </row>
    <row r="93" spans="1:21">
      <c r="A93" s="448"/>
      <c r="B93" s="450"/>
      <c r="C93" s="481"/>
      <c r="D93" s="482"/>
      <c r="E93" s="483"/>
      <c r="F93" s="483"/>
      <c r="G93" s="483"/>
      <c r="H93" s="483"/>
      <c r="I93" s="483"/>
      <c r="J93" s="483"/>
      <c r="K93" s="483"/>
      <c r="L93" s="483"/>
      <c r="M93" s="483"/>
      <c r="N93" s="483"/>
      <c r="O93" s="483"/>
      <c r="P93" s="483"/>
      <c r="Q93" s="483"/>
      <c r="R93" s="483"/>
      <c r="S93" s="770"/>
      <c r="T93" s="717"/>
      <c r="U93" s="449"/>
    </row>
    <row r="94" spans="1:21">
      <c r="A94" s="448"/>
      <c r="B94" s="450"/>
      <c r="C94" s="481"/>
      <c r="D94" s="482"/>
      <c r="E94" s="483"/>
      <c r="F94" s="483"/>
      <c r="G94" s="483"/>
      <c r="H94" s="483"/>
      <c r="I94" s="483"/>
      <c r="J94" s="483"/>
      <c r="K94" s="483"/>
      <c r="L94" s="483"/>
      <c r="M94" s="483"/>
      <c r="N94" s="483"/>
      <c r="O94" s="483"/>
      <c r="P94" s="483"/>
      <c r="Q94" s="483"/>
      <c r="R94" s="483"/>
      <c r="S94" s="770"/>
      <c r="T94" s="717"/>
      <c r="U94" s="449"/>
    </row>
    <row r="95" spans="1:21">
      <c r="A95" s="448"/>
      <c r="B95" s="450"/>
      <c r="C95" s="481"/>
      <c r="D95" s="482"/>
      <c r="E95" s="483"/>
      <c r="F95" s="483"/>
      <c r="G95" s="483"/>
      <c r="H95" s="483"/>
      <c r="I95" s="483"/>
      <c r="J95" s="483"/>
      <c r="K95" s="483"/>
      <c r="L95" s="483"/>
      <c r="M95" s="483"/>
      <c r="N95" s="483"/>
      <c r="O95" s="483"/>
      <c r="P95" s="483"/>
      <c r="Q95" s="483"/>
      <c r="R95" s="483"/>
      <c r="S95" s="770"/>
      <c r="T95" s="717"/>
      <c r="U95" s="449"/>
    </row>
    <row r="96" spans="1:21">
      <c r="A96" s="448"/>
      <c r="B96" s="450"/>
      <c r="C96" s="481"/>
      <c r="D96" s="482"/>
      <c r="E96" s="483"/>
      <c r="F96" s="483"/>
      <c r="G96" s="483"/>
      <c r="H96" s="483"/>
      <c r="I96" s="483"/>
      <c r="J96" s="483"/>
      <c r="K96" s="483"/>
      <c r="L96" s="483"/>
      <c r="M96" s="483"/>
      <c r="N96" s="483"/>
      <c r="O96" s="483"/>
      <c r="P96" s="483"/>
      <c r="Q96" s="483"/>
      <c r="R96" s="483"/>
      <c r="S96" s="770"/>
      <c r="T96" s="717"/>
      <c r="U96" s="449"/>
    </row>
    <row r="97" spans="1:21">
      <c r="A97" s="448"/>
      <c r="B97" s="450"/>
      <c r="C97" s="481"/>
      <c r="D97" s="2053" t="s">
        <v>573</v>
      </c>
      <c r="E97" s="2054"/>
      <c r="F97" s="2054"/>
      <c r="G97" s="2054"/>
      <c r="H97" s="2054"/>
      <c r="I97" s="2054"/>
      <c r="J97" s="2055"/>
      <c r="K97" s="483"/>
      <c r="L97" s="2053" t="s">
        <v>573</v>
      </c>
      <c r="M97" s="2054"/>
      <c r="N97" s="2054"/>
      <c r="O97" s="2054"/>
      <c r="P97" s="2054"/>
      <c r="Q97" s="2054"/>
      <c r="R97" s="2055"/>
      <c r="S97" s="770"/>
      <c r="T97" s="717"/>
      <c r="U97" s="449"/>
    </row>
    <row r="98" spans="1:21">
      <c r="A98" s="448"/>
      <c r="B98" s="450"/>
      <c r="C98" s="481"/>
      <c r="D98" s="2056"/>
      <c r="E98" s="2057"/>
      <c r="F98" s="2057"/>
      <c r="G98" s="2057"/>
      <c r="H98" s="2057"/>
      <c r="I98" s="2057"/>
      <c r="J98" s="2058"/>
      <c r="K98" s="483"/>
      <c r="L98" s="2056"/>
      <c r="M98" s="2057"/>
      <c r="N98" s="2057"/>
      <c r="O98" s="2057"/>
      <c r="P98" s="2057"/>
      <c r="Q98" s="2057"/>
      <c r="R98" s="2058"/>
      <c r="S98" s="770"/>
      <c r="T98" s="717"/>
      <c r="U98" s="449"/>
    </row>
    <row r="99" spans="1:21">
      <c r="A99" s="448"/>
      <c r="B99" s="450"/>
      <c r="C99" s="481"/>
      <c r="D99" s="2056"/>
      <c r="E99" s="2057"/>
      <c r="F99" s="2057"/>
      <c r="G99" s="2057"/>
      <c r="H99" s="2057"/>
      <c r="I99" s="2057"/>
      <c r="J99" s="2058"/>
      <c r="K99" s="483"/>
      <c r="L99" s="2056"/>
      <c r="M99" s="2057"/>
      <c r="N99" s="2057"/>
      <c r="O99" s="2057"/>
      <c r="P99" s="2057"/>
      <c r="Q99" s="2057"/>
      <c r="R99" s="2058"/>
      <c r="S99" s="770"/>
      <c r="T99" s="717"/>
      <c r="U99" s="449"/>
    </row>
    <row r="100" spans="1:21">
      <c r="A100" s="448"/>
      <c r="B100" s="450"/>
      <c r="C100" s="481"/>
      <c r="D100" s="2056"/>
      <c r="E100" s="2057"/>
      <c r="F100" s="2057"/>
      <c r="G100" s="2057"/>
      <c r="H100" s="2057"/>
      <c r="I100" s="2057"/>
      <c r="J100" s="2058"/>
      <c r="K100" s="483"/>
      <c r="L100" s="2056"/>
      <c r="M100" s="2057"/>
      <c r="N100" s="2057"/>
      <c r="O100" s="2057"/>
      <c r="P100" s="2057"/>
      <c r="Q100" s="2057"/>
      <c r="R100" s="2058"/>
      <c r="S100" s="770"/>
      <c r="T100" s="717"/>
      <c r="U100" s="449"/>
    </row>
    <row r="101" spans="1:21">
      <c r="A101" s="448"/>
      <c r="B101" s="450"/>
      <c r="C101" s="481"/>
      <c r="D101" s="2056"/>
      <c r="E101" s="2057"/>
      <c r="F101" s="2057"/>
      <c r="G101" s="2057"/>
      <c r="H101" s="2057"/>
      <c r="I101" s="2057"/>
      <c r="J101" s="2058"/>
      <c r="K101" s="483"/>
      <c r="L101" s="2056"/>
      <c r="M101" s="2057"/>
      <c r="N101" s="2057"/>
      <c r="O101" s="2057"/>
      <c r="P101" s="2057"/>
      <c r="Q101" s="2057"/>
      <c r="R101" s="2058"/>
      <c r="S101" s="770"/>
      <c r="T101" s="717"/>
      <c r="U101" s="449"/>
    </row>
    <row r="102" spans="1:21">
      <c r="A102" s="448"/>
      <c r="B102" s="450"/>
      <c r="C102" s="481"/>
      <c r="D102" s="2059"/>
      <c r="E102" s="2060"/>
      <c r="F102" s="2060"/>
      <c r="G102" s="2060"/>
      <c r="H102" s="2060"/>
      <c r="I102" s="2060"/>
      <c r="J102" s="2061"/>
      <c r="K102" s="483"/>
      <c r="L102" s="2059"/>
      <c r="M102" s="2060"/>
      <c r="N102" s="2060"/>
      <c r="O102" s="2060"/>
      <c r="P102" s="2060"/>
      <c r="Q102" s="2060"/>
      <c r="R102" s="2061"/>
      <c r="S102" s="770"/>
      <c r="T102" s="717"/>
      <c r="U102" s="449"/>
    </row>
    <row r="103" spans="1:21">
      <c r="A103" s="448"/>
      <c r="B103" s="450"/>
      <c r="C103" s="481"/>
      <c r="D103" s="771"/>
      <c r="E103" s="772"/>
      <c r="F103" s="772"/>
      <c r="G103" s="772"/>
      <c r="H103" s="772"/>
      <c r="I103" s="772"/>
      <c r="J103" s="772"/>
      <c r="K103" s="772"/>
      <c r="L103" s="772"/>
      <c r="M103" s="772"/>
      <c r="N103" s="772"/>
      <c r="O103" s="772"/>
      <c r="P103" s="772"/>
      <c r="Q103" s="772"/>
      <c r="R103" s="772"/>
      <c r="S103" s="773"/>
      <c r="T103" s="717"/>
      <c r="U103" s="449"/>
    </row>
    <row r="104" spans="1:21">
      <c r="A104" s="448"/>
      <c r="B104" s="2050"/>
      <c r="C104" s="2051"/>
      <c r="D104" s="2051"/>
      <c r="E104" s="2051"/>
      <c r="F104" s="2051"/>
      <c r="G104" s="2051"/>
      <c r="H104" s="2051"/>
      <c r="I104" s="2051"/>
      <c r="J104" s="2051"/>
      <c r="K104" s="2051"/>
      <c r="L104" s="2051"/>
      <c r="M104" s="2051"/>
      <c r="N104" s="2051"/>
      <c r="O104" s="2051"/>
      <c r="P104" s="2051"/>
      <c r="Q104" s="2051"/>
      <c r="R104" s="2051"/>
      <c r="S104" s="2051"/>
      <c r="T104" s="2052"/>
      <c r="U104" s="449"/>
    </row>
    <row r="105" spans="1:21" ht="13.8" thickBot="1">
      <c r="A105" s="484"/>
      <c r="B105" s="485"/>
      <c r="C105" s="485"/>
      <c r="D105" s="485"/>
      <c r="E105" s="485"/>
      <c r="F105" s="485"/>
      <c r="G105" s="485"/>
      <c r="H105" s="485"/>
      <c r="I105" s="485"/>
      <c r="J105" s="485"/>
      <c r="K105" s="485"/>
      <c r="L105" s="485"/>
      <c r="M105" s="485"/>
      <c r="N105" s="485"/>
      <c r="O105" s="485"/>
      <c r="P105" s="485"/>
      <c r="Q105" s="485"/>
      <c r="R105" s="485"/>
      <c r="S105" s="485"/>
      <c r="T105" s="485"/>
      <c r="U105" s="486"/>
    </row>
    <row r="201" spans="7:23">
      <c r="G201" s="447" t="s">
        <v>574</v>
      </c>
    </row>
    <row r="202" spans="7:23">
      <c r="G202" s="447" t="s">
        <v>575</v>
      </c>
    </row>
    <row r="203" spans="7:23">
      <c r="G203" s="447" t="s">
        <v>576</v>
      </c>
    </row>
    <row r="204" spans="7:23">
      <c r="G204" s="447" t="s">
        <v>577</v>
      </c>
    </row>
    <row r="205" spans="7:23">
      <c r="G205" s="447" t="s">
        <v>578</v>
      </c>
    </row>
    <row r="206" spans="7:23">
      <c r="G206" s="447" t="s">
        <v>579</v>
      </c>
    </row>
    <row r="208" spans="7:23">
      <c r="W208" s="447" t="s">
        <v>580</v>
      </c>
    </row>
    <row r="209" spans="9:24">
      <c r="K209" s="447" t="s">
        <v>581</v>
      </c>
      <c r="L209" s="447" t="s">
        <v>582</v>
      </c>
    </row>
    <row r="210" spans="9:24">
      <c r="J210" s="447" t="s">
        <v>583</v>
      </c>
      <c r="K210" s="447" t="s">
        <v>584</v>
      </c>
      <c r="L210" s="447" t="s">
        <v>584</v>
      </c>
      <c r="M210" s="447" t="s">
        <v>585</v>
      </c>
      <c r="N210" s="447" t="s">
        <v>586</v>
      </c>
      <c r="O210" s="447" t="s">
        <v>587</v>
      </c>
    </row>
    <row r="211" spans="9:24">
      <c r="J211" s="447" t="s">
        <v>588</v>
      </c>
      <c r="K211" s="447" t="s">
        <v>588</v>
      </c>
      <c r="L211" s="447" t="s">
        <v>588</v>
      </c>
      <c r="M211" s="447" t="s">
        <v>588</v>
      </c>
      <c r="N211" s="447" t="s">
        <v>589</v>
      </c>
      <c r="O211" s="447" t="s">
        <v>588</v>
      </c>
      <c r="X211" s="447" t="str">
        <f t="shared" ref="X211:X231" si="0">N211</f>
        <v>Auto Population</v>
      </c>
    </row>
    <row r="212" spans="9:24">
      <c r="I212" s="487">
        <v>1</v>
      </c>
      <c r="J212" s="447" t="e">
        <f>VLOOKUP(TRIM(I212),#REF!,3,FALSE)</f>
        <v>#REF!</v>
      </c>
      <c r="K212" s="447" t="e">
        <f>VLOOKUP(TRIM(I212),#REF!,4,FALSE)</f>
        <v>#REF!</v>
      </c>
      <c r="L212" s="447" t="e">
        <f>VLOOKUP(TRIM(I212),#REF!,5,FALSE)</f>
        <v>#REF!</v>
      </c>
      <c r="M212" s="447" t="e">
        <f>VLOOKUP(TRIM(I212),#REF!,6,FALSE)</f>
        <v>#REF!</v>
      </c>
      <c r="N212" s="447" t="e">
        <f>VLOOKUP(TRIM(I212),#REF!,7,FALSE)</f>
        <v>#REF!</v>
      </c>
      <c r="O212" s="447" t="e">
        <f t="shared" ref="O212:O231" si="1">CONCATENATE("Metric","  ",K212," - ","Imperial"," ",L212)</f>
        <v>#REF!</v>
      </c>
      <c r="W212" s="447" t="e">
        <f t="shared" ref="W212:W231" si="2">CONCATENATE(J212,O212,M212)</f>
        <v>#REF!</v>
      </c>
      <c r="X212" s="447" t="e">
        <f t="shared" si="0"/>
        <v>#REF!</v>
      </c>
    </row>
    <row r="213" spans="9:24">
      <c r="I213" s="487">
        <v>2</v>
      </c>
      <c r="J213" s="447" t="e">
        <f>VLOOKUP(TRIM(I213),#REF!,3,FALSE)</f>
        <v>#REF!</v>
      </c>
      <c r="K213" s="447" t="e">
        <f>VLOOKUP(TRIM(I213),#REF!,4,FALSE)</f>
        <v>#REF!</v>
      </c>
      <c r="L213" s="447" t="e">
        <f>VLOOKUP(TRIM(I213),#REF!,5,FALSE)</f>
        <v>#REF!</v>
      </c>
      <c r="M213" s="447" t="e">
        <f>VLOOKUP(TRIM(I213),#REF!,6,FALSE)</f>
        <v>#REF!</v>
      </c>
      <c r="N213" s="447" t="e">
        <f>VLOOKUP(TRIM(I213),#REF!,7,FALSE)</f>
        <v>#REF!</v>
      </c>
      <c r="O213" s="447" t="e">
        <f t="shared" si="1"/>
        <v>#REF!</v>
      </c>
      <c r="W213" s="447" t="e">
        <f t="shared" si="2"/>
        <v>#REF!</v>
      </c>
      <c r="X213" s="447" t="e">
        <f t="shared" si="0"/>
        <v>#REF!</v>
      </c>
    </row>
    <row r="214" spans="9:24">
      <c r="I214" s="487">
        <v>3</v>
      </c>
      <c r="J214" s="447" t="e">
        <f>VLOOKUP(TRIM(I214),#REF!,3,FALSE)</f>
        <v>#REF!</v>
      </c>
      <c r="K214" s="447" t="e">
        <f>VLOOKUP(TRIM(I214),#REF!,4,FALSE)</f>
        <v>#REF!</v>
      </c>
      <c r="L214" s="447" t="e">
        <f>VLOOKUP(TRIM(I214),#REF!,5,FALSE)</f>
        <v>#REF!</v>
      </c>
      <c r="M214" s="447" t="e">
        <f>VLOOKUP(TRIM(I214),#REF!,6,FALSE)</f>
        <v>#REF!</v>
      </c>
      <c r="N214" s="447" t="e">
        <f>VLOOKUP(TRIM(I214),#REF!,7,FALSE)</f>
        <v>#REF!</v>
      </c>
      <c r="O214" s="447" t="e">
        <f t="shared" si="1"/>
        <v>#REF!</v>
      </c>
      <c r="W214" s="447" t="e">
        <f t="shared" si="2"/>
        <v>#REF!</v>
      </c>
      <c r="X214" s="447" t="e">
        <f t="shared" si="0"/>
        <v>#REF!</v>
      </c>
    </row>
    <row r="215" spans="9:24">
      <c r="I215" s="487">
        <v>4</v>
      </c>
      <c r="J215" s="447" t="e">
        <f>VLOOKUP(TRIM(I215),#REF!,3,FALSE)</f>
        <v>#REF!</v>
      </c>
      <c r="K215" s="447" t="e">
        <f>VLOOKUP(TRIM(I215),#REF!,4,FALSE)</f>
        <v>#REF!</v>
      </c>
      <c r="L215" s="447" t="e">
        <f>VLOOKUP(TRIM(I215),#REF!,5,FALSE)</f>
        <v>#REF!</v>
      </c>
      <c r="M215" s="447" t="e">
        <f>VLOOKUP(TRIM(I215),#REF!,6,FALSE)</f>
        <v>#REF!</v>
      </c>
      <c r="N215" s="447" t="e">
        <f>VLOOKUP(TRIM(I215),#REF!,7,FALSE)</f>
        <v>#REF!</v>
      </c>
      <c r="O215" s="447" t="e">
        <f t="shared" si="1"/>
        <v>#REF!</v>
      </c>
      <c r="W215" s="447" t="e">
        <f t="shared" si="2"/>
        <v>#REF!</v>
      </c>
      <c r="X215" s="447" t="e">
        <f t="shared" si="0"/>
        <v>#REF!</v>
      </c>
    </row>
    <row r="216" spans="9:24">
      <c r="I216" s="487">
        <v>5</v>
      </c>
      <c r="J216" s="447" t="e">
        <f>VLOOKUP(TRIM(I216),#REF!,3,FALSE)</f>
        <v>#REF!</v>
      </c>
      <c r="K216" s="447" t="e">
        <f>VLOOKUP(TRIM(I216),#REF!,4,FALSE)</f>
        <v>#REF!</v>
      </c>
      <c r="L216" s="447" t="e">
        <f>VLOOKUP(TRIM(I216),#REF!,5,FALSE)</f>
        <v>#REF!</v>
      </c>
      <c r="M216" s="447" t="e">
        <f>VLOOKUP(TRIM(I216),#REF!,6,FALSE)</f>
        <v>#REF!</v>
      </c>
      <c r="N216" s="447" t="e">
        <f>VLOOKUP(TRIM(I216),#REF!,7,FALSE)</f>
        <v>#REF!</v>
      </c>
      <c r="O216" s="447" t="e">
        <f t="shared" si="1"/>
        <v>#REF!</v>
      </c>
      <c r="W216" s="447" t="e">
        <f t="shared" si="2"/>
        <v>#REF!</v>
      </c>
      <c r="X216" s="447" t="e">
        <f t="shared" si="0"/>
        <v>#REF!</v>
      </c>
    </row>
    <row r="217" spans="9:24">
      <c r="I217" s="487">
        <v>6</v>
      </c>
      <c r="J217" s="447" t="e">
        <f>VLOOKUP(TRIM(I217),#REF!,3,FALSE)</f>
        <v>#REF!</v>
      </c>
      <c r="K217" s="447" t="e">
        <f>VLOOKUP(TRIM(I217),#REF!,4,FALSE)</f>
        <v>#REF!</v>
      </c>
      <c r="L217" s="447" t="e">
        <f>VLOOKUP(TRIM(I217),#REF!,5,FALSE)</f>
        <v>#REF!</v>
      </c>
      <c r="M217" s="447" t="e">
        <f>VLOOKUP(TRIM(I217),#REF!,6,FALSE)</f>
        <v>#REF!</v>
      </c>
      <c r="N217" s="447" t="e">
        <f>VLOOKUP(TRIM(I217),#REF!,7,FALSE)</f>
        <v>#REF!</v>
      </c>
      <c r="O217" s="447" t="e">
        <f t="shared" si="1"/>
        <v>#REF!</v>
      </c>
      <c r="W217" s="447" t="e">
        <f t="shared" si="2"/>
        <v>#REF!</v>
      </c>
      <c r="X217" s="447" t="e">
        <f t="shared" si="0"/>
        <v>#REF!</v>
      </c>
    </row>
    <row r="218" spans="9:24">
      <c r="I218" s="487">
        <v>7</v>
      </c>
      <c r="J218" s="447" t="e">
        <f>VLOOKUP(TRIM(I218),#REF!,3,FALSE)</f>
        <v>#REF!</v>
      </c>
      <c r="K218" s="447" t="e">
        <f>VLOOKUP(TRIM(I218),#REF!,4,FALSE)</f>
        <v>#REF!</v>
      </c>
      <c r="L218" s="447" t="e">
        <f>VLOOKUP(TRIM(I218),#REF!,5,FALSE)</f>
        <v>#REF!</v>
      </c>
      <c r="M218" s="447" t="e">
        <f>VLOOKUP(TRIM(I218),#REF!,6,FALSE)</f>
        <v>#REF!</v>
      </c>
      <c r="N218" s="447" t="e">
        <f>VLOOKUP(TRIM(I218),#REF!,7,FALSE)</f>
        <v>#REF!</v>
      </c>
      <c r="O218" s="447" t="e">
        <f t="shared" si="1"/>
        <v>#REF!</v>
      </c>
      <c r="W218" s="447" t="e">
        <f t="shared" si="2"/>
        <v>#REF!</v>
      </c>
      <c r="X218" s="447" t="e">
        <f t="shared" si="0"/>
        <v>#REF!</v>
      </c>
    </row>
    <row r="219" spans="9:24">
      <c r="I219" s="487">
        <v>8</v>
      </c>
      <c r="J219" s="447" t="e">
        <f>VLOOKUP(TRIM(I219),#REF!,3,FALSE)</f>
        <v>#REF!</v>
      </c>
      <c r="K219" s="447" t="e">
        <f>VLOOKUP(TRIM(I219),#REF!,4,FALSE)</f>
        <v>#REF!</v>
      </c>
      <c r="L219" s="447" t="e">
        <f>VLOOKUP(TRIM(I219),#REF!,5,FALSE)</f>
        <v>#REF!</v>
      </c>
      <c r="M219" s="447" t="e">
        <f>VLOOKUP(TRIM(I219),#REF!,6,FALSE)</f>
        <v>#REF!</v>
      </c>
      <c r="N219" s="447" t="e">
        <f>VLOOKUP(TRIM(I219),#REF!,7,FALSE)</f>
        <v>#REF!</v>
      </c>
      <c r="O219" s="447" t="e">
        <f t="shared" si="1"/>
        <v>#REF!</v>
      </c>
      <c r="W219" s="447" t="e">
        <f t="shared" si="2"/>
        <v>#REF!</v>
      </c>
      <c r="X219" s="447" t="e">
        <f t="shared" si="0"/>
        <v>#REF!</v>
      </c>
    </row>
    <row r="220" spans="9:24">
      <c r="I220" s="487">
        <v>9</v>
      </c>
      <c r="J220" s="447" t="e">
        <f>VLOOKUP(TRIM(I220),#REF!,3,FALSE)</f>
        <v>#REF!</v>
      </c>
      <c r="K220" s="447" t="e">
        <f>VLOOKUP(TRIM(I220),#REF!,4,FALSE)</f>
        <v>#REF!</v>
      </c>
      <c r="L220" s="447" t="e">
        <f>VLOOKUP(TRIM(I220),#REF!,5,FALSE)</f>
        <v>#REF!</v>
      </c>
      <c r="M220" s="447" t="e">
        <f>VLOOKUP(TRIM(I220),#REF!,6,FALSE)</f>
        <v>#REF!</v>
      </c>
      <c r="N220" s="447" t="e">
        <f>VLOOKUP(TRIM(I220),#REF!,7,FALSE)</f>
        <v>#REF!</v>
      </c>
      <c r="O220" s="447" t="e">
        <f t="shared" si="1"/>
        <v>#REF!</v>
      </c>
      <c r="W220" s="447" t="e">
        <f t="shared" si="2"/>
        <v>#REF!</v>
      </c>
      <c r="X220" s="447" t="e">
        <f t="shared" si="0"/>
        <v>#REF!</v>
      </c>
    </row>
    <row r="221" spans="9:24">
      <c r="I221" s="487">
        <v>10</v>
      </c>
      <c r="J221" s="447" t="e">
        <f>VLOOKUP(TRIM(I221),#REF!,3,FALSE)</f>
        <v>#REF!</v>
      </c>
      <c r="K221" s="447" t="e">
        <f>VLOOKUP(TRIM(I221),#REF!,4,FALSE)</f>
        <v>#REF!</v>
      </c>
      <c r="L221" s="447" t="e">
        <f>VLOOKUP(TRIM(I221),#REF!,5,FALSE)</f>
        <v>#REF!</v>
      </c>
      <c r="M221" s="447" t="e">
        <f>VLOOKUP(TRIM(I221),#REF!,6,FALSE)</f>
        <v>#REF!</v>
      </c>
      <c r="N221" s="447" t="e">
        <f>VLOOKUP(TRIM(I221),#REF!,7,FALSE)</f>
        <v>#REF!</v>
      </c>
      <c r="O221" s="447" t="e">
        <f t="shared" si="1"/>
        <v>#REF!</v>
      </c>
      <c r="W221" s="447" t="e">
        <f t="shared" si="2"/>
        <v>#REF!</v>
      </c>
      <c r="X221" s="447" t="e">
        <f t="shared" si="0"/>
        <v>#REF!</v>
      </c>
    </row>
    <row r="222" spans="9:24">
      <c r="I222" s="487">
        <v>11</v>
      </c>
      <c r="J222" s="447" t="e">
        <f>VLOOKUP(TRIM(I222),#REF!,3,FALSE)</f>
        <v>#REF!</v>
      </c>
      <c r="K222" s="447" t="e">
        <f>VLOOKUP(TRIM(I222),#REF!,4,FALSE)</f>
        <v>#REF!</v>
      </c>
      <c r="L222" s="447" t="e">
        <f>VLOOKUP(TRIM(I222),#REF!,5,FALSE)</f>
        <v>#REF!</v>
      </c>
      <c r="M222" s="447" t="e">
        <f>VLOOKUP(TRIM(I222),#REF!,6,FALSE)</f>
        <v>#REF!</v>
      </c>
      <c r="N222" s="447" t="e">
        <f>VLOOKUP(TRIM(I222),#REF!,7,FALSE)</f>
        <v>#REF!</v>
      </c>
      <c r="O222" s="447" t="e">
        <f t="shared" si="1"/>
        <v>#REF!</v>
      </c>
      <c r="W222" s="447" t="e">
        <f t="shared" si="2"/>
        <v>#REF!</v>
      </c>
      <c r="X222" s="447" t="e">
        <f t="shared" si="0"/>
        <v>#REF!</v>
      </c>
    </row>
    <row r="223" spans="9:24">
      <c r="I223" s="487">
        <v>12</v>
      </c>
      <c r="J223" s="447" t="e">
        <f>VLOOKUP(TRIM(I223),#REF!,3,FALSE)</f>
        <v>#REF!</v>
      </c>
      <c r="K223" s="447" t="e">
        <f>VLOOKUP(TRIM(I223),#REF!,4,FALSE)</f>
        <v>#REF!</v>
      </c>
      <c r="L223" s="447" t="e">
        <f>VLOOKUP(TRIM(I223),#REF!,5,FALSE)</f>
        <v>#REF!</v>
      </c>
      <c r="M223" s="447" t="e">
        <f>VLOOKUP(TRIM(I223),#REF!,6,FALSE)</f>
        <v>#REF!</v>
      </c>
      <c r="N223" s="447" t="e">
        <f>VLOOKUP(TRIM(I223),#REF!,7,FALSE)</f>
        <v>#REF!</v>
      </c>
      <c r="O223" s="447" t="e">
        <f t="shared" si="1"/>
        <v>#REF!</v>
      </c>
      <c r="W223" s="447" t="e">
        <f t="shared" si="2"/>
        <v>#REF!</v>
      </c>
      <c r="X223" s="447" t="e">
        <f t="shared" si="0"/>
        <v>#REF!</v>
      </c>
    </row>
    <row r="224" spans="9:24">
      <c r="I224" s="487">
        <v>13</v>
      </c>
      <c r="J224" s="447" t="e">
        <f>VLOOKUP(TRIM(I224),#REF!,3,FALSE)</f>
        <v>#REF!</v>
      </c>
      <c r="K224" s="447" t="e">
        <f>VLOOKUP(TRIM(I224),#REF!,4,FALSE)</f>
        <v>#REF!</v>
      </c>
      <c r="L224" s="447" t="e">
        <f>VLOOKUP(TRIM(I224),#REF!,5,FALSE)</f>
        <v>#REF!</v>
      </c>
      <c r="M224" s="447" t="e">
        <f>VLOOKUP(TRIM(I224),#REF!,6,FALSE)</f>
        <v>#REF!</v>
      </c>
      <c r="N224" s="447" t="e">
        <f>VLOOKUP(TRIM(I224),#REF!,7,FALSE)</f>
        <v>#REF!</v>
      </c>
      <c r="O224" s="447" t="e">
        <f t="shared" si="1"/>
        <v>#REF!</v>
      </c>
      <c r="W224" s="447" t="e">
        <f t="shared" si="2"/>
        <v>#REF!</v>
      </c>
      <c r="X224" s="447" t="e">
        <f t="shared" si="0"/>
        <v>#REF!</v>
      </c>
    </row>
    <row r="225" spans="9:24">
      <c r="I225" s="487">
        <v>14</v>
      </c>
      <c r="J225" s="447" t="e">
        <f>VLOOKUP(TRIM(I225),#REF!,3,FALSE)</f>
        <v>#REF!</v>
      </c>
      <c r="K225" s="447" t="e">
        <f>VLOOKUP(TRIM(I225),#REF!,4,FALSE)</f>
        <v>#REF!</v>
      </c>
      <c r="L225" s="447" t="e">
        <f>VLOOKUP(TRIM(I225),#REF!,5,FALSE)</f>
        <v>#REF!</v>
      </c>
      <c r="M225" s="447" t="e">
        <f>VLOOKUP(TRIM(I225),#REF!,6,FALSE)</f>
        <v>#REF!</v>
      </c>
      <c r="N225" s="447" t="e">
        <f>VLOOKUP(TRIM(I225),#REF!,7,FALSE)</f>
        <v>#REF!</v>
      </c>
      <c r="O225" s="447" t="e">
        <f t="shared" si="1"/>
        <v>#REF!</v>
      </c>
      <c r="W225" s="447" t="e">
        <f t="shared" si="2"/>
        <v>#REF!</v>
      </c>
      <c r="X225" s="447" t="e">
        <f t="shared" si="0"/>
        <v>#REF!</v>
      </c>
    </row>
    <row r="226" spans="9:24">
      <c r="I226" s="487">
        <v>15</v>
      </c>
      <c r="J226" s="447" t="e">
        <f>VLOOKUP(TRIM(I226),#REF!,3,FALSE)</f>
        <v>#REF!</v>
      </c>
      <c r="K226" s="447" t="e">
        <f>VLOOKUP(TRIM(I226),#REF!,4,FALSE)</f>
        <v>#REF!</v>
      </c>
      <c r="L226" s="447" t="e">
        <f>VLOOKUP(TRIM(I226),#REF!,5,FALSE)</f>
        <v>#REF!</v>
      </c>
      <c r="M226" s="447" t="e">
        <f>VLOOKUP(TRIM(I226),#REF!,6,FALSE)</f>
        <v>#REF!</v>
      </c>
      <c r="N226" s="447" t="e">
        <f>VLOOKUP(TRIM(I226),#REF!,7,FALSE)</f>
        <v>#REF!</v>
      </c>
      <c r="O226" s="447" t="e">
        <f t="shared" si="1"/>
        <v>#REF!</v>
      </c>
      <c r="W226" s="447" t="e">
        <f t="shared" si="2"/>
        <v>#REF!</v>
      </c>
      <c r="X226" s="447" t="e">
        <f t="shared" si="0"/>
        <v>#REF!</v>
      </c>
    </row>
    <row r="227" spans="9:24">
      <c r="I227" s="487">
        <v>16</v>
      </c>
      <c r="J227" s="447" t="e">
        <f>VLOOKUP(TRIM(I227),#REF!,3,FALSE)</f>
        <v>#REF!</v>
      </c>
      <c r="K227" s="447" t="e">
        <f>VLOOKUP(TRIM(I227),#REF!,4,FALSE)</f>
        <v>#REF!</v>
      </c>
      <c r="L227" s="447" t="e">
        <f>VLOOKUP(TRIM(I227),#REF!,5,FALSE)</f>
        <v>#REF!</v>
      </c>
      <c r="M227" s="447" t="e">
        <f>VLOOKUP(TRIM(I227),#REF!,6,FALSE)</f>
        <v>#REF!</v>
      </c>
      <c r="N227" s="447" t="e">
        <f>VLOOKUP(TRIM(I227),#REF!,7,FALSE)</f>
        <v>#REF!</v>
      </c>
      <c r="O227" s="447" t="e">
        <f t="shared" si="1"/>
        <v>#REF!</v>
      </c>
      <c r="W227" s="447" t="e">
        <f t="shared" si="2"/>
        <v>#REF!</v>
      </c>
      <c r="X227" s="447" t="e">
        <f t="shared" si="0"/>
        <v>#REF!</v>
      </c>
    </row>
    <row r="228" spans="9:24">
      <c r="I228" s="487">
        <v>17</v>
      </c>
      <c r="J228" s="447" t="e">
        <f>VLOOKUP(TRIM(I228),#REF!,3,FALSE)</f>
        <v>#REF!</v>
      </c>
      <c r="K228" s="447" t="e">
        <f>VLOOKUP(TRIM(I228),#REF!,4,FALSE)</f>
        <v>#REF!</v>
      </c>
      <c r="L228" s="447" t="e">
        <f>VLOOKUP(TRIM(I228),#REF!,5,FALSE)</f>
        <v>#REF!</v>
      </c>
      <c r="M228" s="447" t="e">
        <f>VLOOKUP(TRIM(I228),#REF!,6,FALSE)</f>
        <v>#REF!</v>
      </c>
      <c r="N228" s="447" t="e">
        <f>VLOOKUP(TRIM(I228),#REF!,7,FALSE)</f>
        <v>#REF!</v>
      </c>
      <c r="O228" s="447" t="e">
        <f t="shared" si="1"/>
        <v>#REF!</v>
      </c>
      <c r="W228" s="447" t="e">
        <f t="shared" si="2"/>
        <v>#REF!</v>
      </c>
      <c r="X228" s="447" t="e">
        <f t="shared" si="0"/>
        <v>#REF!</v>
      </c>
    </row>
    <row r="229" spans="9:24">
      <c r="I229" s="487">
        <v>18</v>
      </c>
      <c r="J229" s="447" t="e">
        <f>VLOOKUP(TRIM(I229),#REF!,3,FALSE)</f>
        <v>#REF!</v>
      </c>
      <c r="K229" s="447" t="e">
        <f>VLOOKUP(TRIM(I229),#REF!,4,FALSE)</f>
        <v>#REF!</v>
      </c>
      <c r="L229" s="447" t="e">
        <f>VLOOKUP(TRIM(I229),#REF!,5,FALSE)</f>
        <v>#REF!</v>
      </c>
      <c r="M229" s="447" t="e">
        <f>VLOOKUP(TRIM(I229),#REF!,6,FALSE)</f>
        <v>#REF!</v>
      </c>
      <c r="N229" s="447" t="e">
        <f>VLOOKUP(TRIM(I229),#REF!,7,FALSE)</f>
        <v>#REF!</v>
      </c>
      <c r="O229" s="447" t="e">
        <f t="shared" si="1"/>
        <v>#REF!</v>
      </c>
      <c r="W229" s="447" t="e">
        <f t="shared" si="2"/>
        <v>#REF!</v>
      </c>
      <c r="X229" s="447" t="e">
        <f t="shared" si="0"/>
        <v>#REF!</v>
      </c>
    </row>
    <row r="230" spans="9:24">
      <c r="I230" s="487">
        <v>19</v>
      </c>
      <c r="J230" s="447" t="e">
        <f>VLOOKUP(TRIM(I230),#REF!,3,FALSE)</f>
        <v>#REF!</v>
      </c>
      <c r="K230" s="447" t="e">
        <f>VLOOKUP(TRIM(I230),#REF!,4,FALSE)</f>
        <v>#REF!</v>
      </c>
      <c r="L230" s="447" t="e">
        <f>VLOOKUP(TRIM(I230),#REF!,5,FALSE)</f>
        <v>#REF!</v>
      </c>
      <c r="M230" s="447" t="e">
        <f>VLOOKUP(TRIM(I230),#REF!,6,FALSE)</f>
        <v>#REF!</v>
      </c>
      <c r="N230" s="447" t="e">
        <f>VLOOKUP(TRIM(I230),#REF!,7,FALSE)</f>
        <v>#REF!</v>
      </c>
      <c r="O230" s="447" t="e">
        <f t="shared" si="1"/>
        <v>#REF!</v>
      </c>
      <c r="W230" s="447" t="e">
        <f t="shared" si="2"/>
        <v>#REF!</v>
      </c>
      <c r="X230" s="447" t="e">
        <f t="shared" si="0"/>
        <v>#REF!</v>
      </c>
    </row>
    <row r="231" spans="9:24">
      <c r="I231" s="487">
        <v>20</v>
      </c>
      <c r="J231" s="447" t="e">
        <f>VLOOKUP(TRIM(I231),#REF!,3,FALSE)</f>
        <v>#REF!</v>
      </c>
      <c r="K231" s="447" t="e">
        <f>VLOOKUP(TRIM(I231),#REF!,4,FALSE)</f>
        <v>#REF!</v>
      </c>
      <c r="L231" s="447" t="e">
        <f>VLOOKUP(TRIM(I231),#REF!,5,FALSE)</f>
        <v>#REF!</v>
      </c>
      <c r="M231" s="447" t="e">
        <f>VLOOKUP(TRIM(I231),#REF!,6,FALSE)</f>
        <v>#REF!</v>
      </c>
      <c r="N231" s="447" t="e">
        <f>VLOOKUP(TRIM(I231),#REF!,7,FALSE)</f>
        <v>#REF!</v>
      </c>
      <c r="O231" s="447" t="e">
        <f t="shared" si="1"/>
        <v>#REF!</v>
      </c>
      <c r="W231" s="447" t="e">
        <f t="shared" si="2"/>
        <v>#REF!</v>
      </c>
      <c r="X231" s="447" t="e">
        <f t="shared" si="0"/>
        <v>#REF!</v>
      </c>
    </row>
  </sheetData>
  <sheetProtection selectLockedCells="1" autoFilter="0"/>
  <mergeCells count="61">
    <mergeCell ref="M19:M20"/>
    <mergeCell ref="B73:T73"/>
    <mergeCell ref="D97:J102"/>
    <mergeCell ref="L97:R102"/>
    <mergeCell ref="B104:T104"/>
    <mergeCell ref="L58:Q59"/>
    <mergeCell ref="L60:Q61"/>
    <mergeCell ref="L62:Q63"/>
    <mergeCell ref="L64:Q65"/>
    <mergeCell ref="L66:Q67"/>
    <mergeCell ref="L69:Q70"/>
    <mergeCell ref="D19:E20"/>
    <mergeCell ref="F19:G20"/>
    <mergeCell ref="I19:I20"/>
    <mergeCell ref="J19:J20"/>
    <mergeCell ref="L19:L20"/>
    <mergeCell ref="D25:E26"/>
    <mergeCell ref="F25:G26"/>
    <mergeCell ref="I25:M26"/>
    <mergeCell ref="O25:P26"/>
    <mergeCell ref="Q25:R26"/>
    <mergeCell ref="X16:Y16"/>
    <mergeCell ref="AA16:AB16"/>
    <mergeCell ref="AD16:AF16"/>
    <mergeCell ref="O19:P20"/>
    <mergeCell ref="Q19:R20"/>
    <mergeCell ref="Q14:R15"/>
    <mergeCell ref="X14:Z14"/>
    <mergeCell ref="AA14:AB14"/>
    <mergeCell ref="AC14:AD14"/>
    <mergeCell ref="AF14:AG14"/>
    <mergeCell ref="D14:E15"/>
    <mergeCell ref="F14:G15"/>
    <mergeCell ref="I14:J15"/>
    <mergeCell ref="K14:M15"/>
    <mergeCell ref="O14:P15"/>
    <mergeCell ref="X11:Y11"/>
    <mergeCell ref="AA11:AB11"/>
    <mergeCell ref="AD11:AF11"/>
    <mergeCell ref="C12:T12"/>
    <mergeCell ref="X12:Y12"/>
    <mergeCell ref="Z12:AG12"/>
    <mergeCell ref="D9:E10"/>
    <mergeCell ref="F9:G10"/>
    <mergeCell ref="I9:J10"/>
    <mergeCell ref="K9:M10"/>
    <mergeCell ref="O9:P10"/>
    <mergeCell ref="Q9:R10"/>
    <mergeCell ref="I4:N6"/>
    <mergeCell ref="X4:Y4"/>
    <mergeCell ref="Z4:AC4"/>
    <mergeCell ref="AF4:AG4"/>
    <mergeCell ref="Q6:R6"/>
    <mergeCell ref="X7:Y7"/>
    <mergeCell ref="Z7:AA7"/>
    <mergeCell ref="AC7:AD7"/>
    <mergeCell ref="AF7:AG7"/>
    <mergeCell ref="X9:Z9"/>
    <mergeCell ref="AA9:AB9"/>
    <mergeCell ref="AC9:AD9"/>
    <mergeCell ref="AF9:AG9"/>
  </mergeCells>
  <conditionalFormatting sqref="AF14:AG14 AF9:AG9">
    <cfRule type="cellIs" dxfId="6" priority="1" stopIfTrue="1" operator="equal">
      <formula>"Pass"</formula>
    </cfRule>
    <cfRule type="cellIs" dxfId="5" priority="2" stopIfTrue="1" operator="equal">
      <formula>"Fail"</formula>
    </cfRule>
  </conditionalFormatting>
  <conditionalFormatting sqref="L69:Q70">
    <cfRule type="cellIs" dxfId="4" priority="3" stopIfTrue="1" operator="equal">
      <formula>"Gage system needs improvement"</formula>
    </cfRule>
    <cfRule type="cellIs" dxfId="3" priority="4" stopIfTrue="1" operator="equal">
      <formula>"Gage system may be acceptable"</formula>
    </cfRule>
    <cfRule type="cellIs" dxfId="2" priority="5" stopIfTrue="1" operator="equal">
      <formula>"Gage system O.K"</formula>
    </cfRule>
  </conditionalFormatting>
  <conditionalFormatting sqref="I25:M26">
    <cfRule type="cellIs" dxfId="1" priority="6" stopIfTrue="1" operator="equal">
      <formula>"Gage discrimination low"</formula>
    </cfRule>
    <cfRule type="cellIs" dxfId="0" priority="7" stopIfTrue="1" operator="equal">
      <formula>"Gage discrimination acceptable"</formula>
    </cfRule>
  </conditionalFormatting>
  <printOptions horizontalCentered="1" verticalCentered="1"/>
  <pageMargins left="0.36" right="0.3" top="0.66" bottom="0.65" header="0.51181102362204722" footer="0.51181102362204722"/>
  <pageSetup paperSize="9" scale="4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38F47-C42E-4233-9A9C-29016EBFDCE7}">
  <sheetPr>
    <pageSetUpPr fitToPage="1"/>
  </sheetPr>
  <dimension ref="A1:Z42"/>
  <sheetViews>
    <sheetView topLeftCell="A19" workbookViewId="0">
      <selection activeCell="I34" sqref="I34"/>
    </sheetView>
  </sheetViews>
  <sheetFormatPr defaultColWidth="9.109375" defaultRowHeight="13.2"/>
  <cols>
    <col min="1" max="1" width="7.5546875" style="447" customWidth="1"/>
    <col min="2" max="2" width="4.88671875" style="447" customWidth="1"/>
    <col min="3" max="12" width="6.33203125" style="447" customWidth="1"/>
    <col min="13" max="13" width="5.33203125" style="447" customWidth="1"/>
    <col min="14" max="14" width="9.109375" style="447"/>
    <col min="15" max="21" width="7.6640625" style="447" customWidth="1"/>
    <col min="22" max="22" width="9.33203125" style="447" customWidth="1"/>
    <col min="23" max="23" width="8.33203125" style="447" customWidth="1"/>
    <col min="24" max="25" width="9.33203125" style="447" customWidth="1"/>
    <col min="26" max="16384" width="9.109375" style="447"/>
  </cols>
  <sheetData>
    <row r="1" spans="1:26" ht="17.399999999999999">
      <c r="A1" s="774" t="s">
        <v>590</v>
      </c>
      <c r="B1" s="775"/>
      <c r="C1" s="775"/>
      <c r="D1" s="775"/>
      <c r="E1" s="775"/>
      <c r="F1" s="775"/>
      <c r="G1" s="775"/>
      <c r="H1" s="775"/>
      <c r="I1" s="775"/>
      <c r="J1" s="775"/>
      <c r="K1" s="775"/>
      <c r="L1" s="775"/>
      <c r="M1" s="775"/>
      <c r="N1" s="776"/>
      <c r="O1" s="777" t="s">
        <v>590</v>
      </c>
      <c r="P1" s="775"/>
      <c r="Q1" s="775"/>
      <c r="R1" s="775"/>
      <c r="S1" s="775"/>
      <c r="T1" s="775"/>
      <c r="U1" s="775"/>
      <c r="V1" s="775"/>
      <c r="W1" s="775"/>
      <c r="X1" s="775"/>
      <c r="Y1" s="776"/>
    </row>
    <row r="2" spans="1:26" ht="17.399999999999999">
      <c r="A2" s="778" t="s">
        <v>591</v>
      </c>
      <c r="B2" s="779"/>
      <c r="C2" s="779"/>
      <c r="D2" s="779"/>
      <c r="E2" s="779"/>
      <c r="F2" s="779"/>
      <c r="G2" s="779"/>
      <c r="H2" s="779"/>
      <c r="I2" s="779"/>
      <c r="J2" s="779"/>
      <c r="K2" s="779"/>
      <c r="L2" s="779"/>
      <c r="M2" s="779"/>
      <c r="N2" s="780"/>
      <c r="O2" s="781" t="s">
        <v>591</v>
      </c>
      <c r="P2" s="779"/>
      <c r="Q2" s="779"/>
      <c r="R2" s="779"/>
      <c r="S2" s="779"/>
      <c r="T2" s="779"/>
      <c r="U2" s="779"/>
      <c r="V2" s="779"/>
      <c r="W2" s="779"/>
      <c r="X2" s="779"/>
      <c r="Y2" s="780"/>
    </row>
    <row r="4" spans="1:26" s="488" customFormat="1" ht="10.199999999999999">
      <c r="A4" s="782" t="s">
        <v>592</v>
      </c>
      <c r="B4" s="783"/>
      <c r="C4" s="783"/>
      <c r="D4" s="783"/>
      <c r="E4" s="784"/>
      <c r="F4" s="782" t="s">
        <v>593</v>
      </c>
      <c r="G4" s="783"/>
      <c r="H4" s="783"/>
      <c r="I4" s="784"/>
      <c r="J4" s="782" t="s">
        <v>594</v>
      </c>
      <c r="K4" s="783"/>
      <c r="L4" s="783"/>
      <c r="M4" s="783"/>
      <c r="N4" s="784"/>
      <c r="O4" s="785" t="s">
        <v>592</v>
      </c>
      <c r="P4" s="786"/>
      <c r="Q4" s="787"/>
      <c r="R4" s="785" t="s">
        <v>593</v>
      </c>
      <c r="S4" s="786"/>
      <c r="T4" s="786"/>
      <c r="U4" s="787"/>
      <c r="V4" s="785" t="s">
        <v>594</v>
      </c>
      <c r="W4" s="786"/>
      <c r="X4" s="786"/>
      <c r="Y4" s="787"/>
    </row>
    <row r="5" spans="1:26">
      <c r="A5" s="2089" t="str">
        <f>'12. MSA, Gauge R&amp;R Input Page'!F9</f>
        <v>AA27919</v>
      </c>
      <c r="B5" s="2090"/>
      <c r="C5" s="2090"/>
      <c r="D5" s="2090"/>
      <c r="E5" s="2091"/>
      <c r="F5" s="2092" t="str">
        <f>'12. MSA, Gauge R&amp;R Input Page'!F14</f>
        <v>Tesa</v>
      </c>
      <c r="G5" s="2090"/>
      <c r="H5" s="2090"/>
      <c r="I5" s="2091"/>
      <c r="J5" s="788"/>
      <c r="K5" s="789"/>
      <c r="L5" s="789"/>
      <c r="M5" s="789"/>
      <c r="N5" s="790"/>
      <c r="O5" s="791"/>
      <c r="P5" s="792"/>
      <c r="Q5" s="793"/>
      <c r="R5" s="794" t="str">
        <f>IF(F5&lt;&gt;"",F5,"")</f>
        <v>Tesa</v>
      </c>
      <c r="S5" s="795"/>
      <c r="T5" s="795"/>
      <c r="U5" s="796"/>
      <c r="V5" s="794" t="str">
        <f>IF(J5&lt;&gt;"",J5,"")</f>
        <v/>
      </c>
      <c r="W5" s="795"/>
      <c r="X5" s="795"/>
      <c r="Y5" s="796"/>
    </row>
    <row r="6" spans="1:26" s="488" customFormat="1" ht="10.199999999999999">
      <c r="A6" s="782" t="s">
        <v>305</v>
      </c>
      <c r="B6" s="783"/>
      <c r="C6" s="783"/>
      <c r="D6" s="783"/>
      <c r="E6" s="784"/>
      <c r="F6" s="782" t="s">
        <v>595</v>
      </c>
      <c r="G6" s="783"/>
      <c r="H6" s="783"/>
      <c r="I6" s="784"/>
      <c r="J6" s="782" t="s">
        <v>596</v>
      </c>
      <c r="K6" s="783"/>
      <c r="L6" s="783"/>
      <c r="M6" s="783"/>
      <c r="N6" s="784"/>
      <c r="O6" s="785" t="s">
        <v>305</v>
      </c>
      <c r="P6" s="786"/>
      <c r="Q6" s="787"/>
      <c r="R6" s="785" t="s">
        <v>595</v>
      </c>
      <c r="S6" s="786"/>
      <c r="T6" s="786"/>
      <c r="U6" s="787"/>
      <c r="V6" s="785" t="s">
        <v>596</v>
      </c>
      <c r="W6" s="786"/>
      <c r="X6" s="786"/>
      <c r="Y6" s="787"/>
    </row>
    <row r="7" spans="1:26">
      <c r="A7" s="2089" t="str">
        <f>'12. MSA, Gauge R&amp;R Input Page'!K9</f>
        <v>Bracket</v>
      </c>
      <c r="B7" s="2090"/>
      <c r="C7" s="2090"/>
      <c r="D7" s="2090"/>
      <c r="E7" s="2091"/>
      <c r="F7" s="2089">
        <f>'12. MSA, Gauge R&amp;R Input Page'!Q14</f>
        <v>0</v>
      </c>
      <c r="G7" s="2090"/>
      <c r="H7" s="2090"/>
      <c r="I7" s="2091"/>
      <c r="J7" s="788"/>
      <c r="K7" s="789"/>
      <c r="L7" s="789"/>
      <c r="M7" s="789"/>
      <c r="N7" s="790"/>
      <c r="O7" s="791"/>
      <c r="P7" s="792"/>
      <c r="Q7" s="793"/>
      <c r="R7" s="794">
        <f>IF(F7&lt;&gt;"",F7,"")</f>
        <v>0</v>
      </c>
      <c r="S7" s="795"/>
      <c r="T7" s="795"/>
      <c r="U7" s="796"/>
      <c r="V7" s="794" t="str">
        <f>IF(J7&lt;&gt;"",J7,"")</f>
        <v/>
      </c>
      <c r="W7" s="795"/>
      <c r="X7" s="795"/>
      <c r="Y7" s="796"/>
    </row>
    <row r="8" spans="1:26" s="488" customFormat="1">
      <c r="A8" s="785" t="s">
        <v>597</v>
      </c>
      <c r="B8" s="786"/>
      <c r="C8" s="786"/>
      <c r="D8" s="797" t="s">
        <v>598</v>
      </c>
      <c r="E8" s="798"/>
      <c r="F8" s="782" t="s">
        <v>599</v>
      </c>
      <c r="G8" s="783"/>
      <c r="H8" s="783"/>
      <c r="I8" s="784"/>
      <c r="J8" s="782" t="s">
        <v>600</v>
      </c>
      <c r="K8" s="783"/>
      <c r="L8" s="783"/>
      <c r="M8" s="783"/>
      <c r="N8" s="784"/>
      <c r="O8" s="785" t="s">
        <v>597</v>
      </c>
      <c r="P8" s="799"/>
      <c r="Q8" s="800"/>
      <c r="R8" s="785" t="s">
        <v>599</v>
      </c>
      <c r="S8" s="786"/>
      <c r="T8" s="786"/>
      <c r="U8" s="787"/>
      <c r="V8" s="785" t="s">
        <v>600</v>
      </c>
      <c r="W8" s="786"/>
      <c r="X8" s="786"/>
      <c r="Y8" s="787"/>
    </row>
    <row r="9" spans="1:26">
      <c r="A9" s="801"/>
      <c r="B9" s="802"/>
      <c r="C9" s="802"/>
      <c r="D9" s="803">
        <f>'12. MSA, Gauge R&amp;R Input Page'!F25</f>
        <v>2</v>
      </c>
      <c r="E9" s="804">
        <f>'12. MSA, Gauge R&amp;R Input Page'!Q25</f>
        <v>10</v>
      </c>
      <c r="F9" s="788"/>
      <c r="G9" s="789"/>
      <c r="H9" s="789"/>
      <c r="I9" s="790"/>
      <c r="J9" s="788"/>
      <c r="K9" s="789"/>
      <c r="L9" s="789"/>
      <c r="M9" s="789"/>
      <c r="N9" s="790"/>
      <c r="O9" s="794" t="str">
        <f>IF(A9&lt;&gt;"",A9,"")</f>
        <v/>
      </c>
      <c r="P9" s="795"/>
      <c r="Q9" s="796"/>
      <c r="R9" s="794" t="str">
        <f>IF(F9&lt;&gt;"",F9,"")</f>
        <v/>
      </c>
      <c r="S9" s="795"/>
      <c r="T9" s="795"/>
      <c r="U9" s="796"/>
      <c r="V9" s="794" t="str">
        <f>IF(J9&lt;&gt;"",J9,"")</f>
        <v/>
      </c>
      <c r="W9" s="795"/>
      <c r="X9" s="795"/>
      <c r="Y9" s="796"/>
    </row>
    <row r="10" spans="1:26">
      <c r="A10" s="782" t="s">
        <v>601</v>
      </c>
      <c r="B10" s="783"/>
      <c r="C10" s="783"/>
      <c r="D10" s="783"/>
      <c r="E10" s="784"/>
      <c r="F10" s="785" t="s">
        <v>602</v>
      </c>
      <c r="G10" s="787"/>
      <c r="H10" s="785" t="s">
        <v>603</v>
      </c>
      <c r="I10" s="787"/>
      <c r="J10" s="785" t="s">
        <v>604</v>
      </c>
      <c r="K10" s="787"/>
      <c r="L10" s="785" t="s">
        <v>605</v>
      </c>
      <c r="M10" s="786"/>
      <c r="N10" s="787"/>
      <c r="O10" s="785" t="s">
        <v>601</v>
      </c>
      <c r="P10" s="799"/>
      <c r="Q10" s="800"/>
      <c r="R10" s="785" t="s">
        <v>602</v>
      </c>
      <c r="S10" s="787"/>
      <c r="T10" s="785" t="s">
        <v>603</v>
      </c>
      <c r="U10" s="787"/>
      <c r="V10" s="785" t="s">
        <v>604</v>
      </c>
      <c r="W10" s="787"/>
      <c r="X10" s="785" t="s">
        <v>605</v>
      </c>
      <c r="Y10" s="787"/>
      <c r="Z10" s="488"/>
    </row>
    <row r="11" spans="1:26">
      <c r="A11" s="788"/>
      <c r="B11" s="789"/>
      <c r="C11" s="789"/>
      <c r="D11" s="789"/>
      <c r="E11" s="790"/>
      <c r="F11" s="805">
        <f>IF(C15&lt;&gt;"",COUNT(C15:C17),"")</f>
        <v>3</v>
      </c>
      <c r="G11" s="806"/>
      <c r="H11" s="805">
        <f>IF(C15&lt;&gt;"",COUNT(C15:L15),"")</f>
        <v>10</v>
      </c>
      <c r="I11" s="806"/>
      <c r="J11" s="805">
        <f>IF(C15&lt;&gt;"",COUNT(C15,C20,C25),"")</f>
        <v>3</v>
      </c>
      <c r="K11" s="807"/>
      <c r="L11" s="2093">
        <f>'12. MSA, Gauge R&amp;R Input Page'!Q6</f>
        <v>44980</v>
      </c>
      <c r="M11" s="2094"/>
      <c r="N11" s="2095"/>
      <c r="O11" s="794" t="str">
        <f>IF(A11&lt;&gt;"",A11,"")</f>
        <v/>
      </c>
      <c r="P11" s="795"/>
      <c r="Q11" s="796"/>
      <c r="R11" s="808">
        <f>F11</f>
        <v>3</v>
      </c>
      <c r="S11" s="807"/>
      <c r="T11" s="808">
        <f>H11</f>
        <v>10</v>
      </c>
      <c r="U11" s="807"/>
      <c r="V11" s="808">
        <f>J11</f>
        <v>3</v>
      </c>
      <c r="W11" s="807"/>
      <c r="X11" s="794">
        <f>IF(L11&lt;&gt;"",L11,"")</f>
        <v>44980</v>
      </c>
      <c r="Y11" s="796"/>
    </row>
    <row r="12" spans="1:26" ht="13.8" thickBot="1">
      <c r="D12" s="489"/>
      <c r="E12" s="489" t="str">
        <f>IF(D9&gt;E9,"ENTER LOWER TOLERANCE IN D9","")</f>
        <v/>
      </c>
      <c r="F12" s="447" t="str">
        <f>IF(C15&lt;&gt;"",IF(F11*H11*J11&lt;90,"DERIVED RESULTS MAY NOT BE STATISTICALLY SOUND",""),"")</f>
        <v/>
      </c>
      <c r="G12" s="490"/>
      <c r="I12" s="490"/>
      <c r="K12" s="490"/>
      <c r="S12" s="490"/>
      <c r="U12" s="490"/>
      <c r="W12" s="490"/>
    </row>
    <row r="13" spans="1:26" ht="15.6">
      <c r="A13" s="491" t="s">
        <v>606</v>
      </c>
      <c r="B13" s="492"/>
      <c r="C13" s="493" t="s">
        <v>607</v>
      </c>
      <c r="D13" s="494"/>
      <c r="E13" s="494"/>
      <c r="F13" s="494"/>
      <c r="G13" s="494"/>
      <c r="H13" s="494"/>
      <c r="I13" s="494"/>
      <c r="J13" s="494"/>
      <c r="K13" s="494"/>
      <c r="L13" s="495"/>
      <c r="M13" s="496" t="s">
        <v>555</v>
      </c>
      <c r="N13" s="497"/>
      <c r="O13" s="498"/>
      <c r="P13" s="499"/>
      <c r="Q13" s="499"/>
      <c r="R13" s="500" t="s">
        <v>608</v>
      </c>
      <c r="S13" s="499"/>
      <c r="T13" s="499"/>
      <c r="U13" s="501"/>
      <c r="V13" s="502" t="s">
        <v>609</v>
      </c>
      <c r="W13" s="503"/>
      <c r="X13" s="504"/>
      <c r="Y13" s="505"/>
    </row>
    <row r="14" spans="1:26" ht="15.75" customHeight="1" thickBot="1">
      <c r="A14" s="506" t="s">
        <v>610</v>
      </c>
      <c r="B14" s="507"/>
      <c r="C14" s="809">
        <v>1</v>
      </c>
      <c r="D14" s="809">
        <v>2</v>
      </c>
      <c r="E14" s="809">
        <v>3</v>
      </c>
      <c r="F14" s="809">
        <v>4</v>
      </c>
      <c r="G14" s="809">
        <v>5</v>
      </c>
      <c r="H14" s="809">
        <v>6</v>
      </c>
      <c r="I14" s="809">
        <v>7</v>
      </c>
      <c r="J14" s="809">
        <v>8</v>
      </c>
      <c r="K14" s="809">
        <v>9</v>
      </c>
      <c r="L14" s="809">
        <v>10</v>
      </c>
      <c r="M14" s="508"/>
      <c r="N14" s="486"/>
      <c r="O14" s="810" t="s">
        <v>611</v>
      </c>
      <c r="P14" s="799"/>
      <c r="Q14" s="799"/>
      <c r="R14" s="799"/>
      <c r="S14" s="799"/>
      <c r="T14" s="799"/>
      <c r="U14" s="800"/>
      <c r="V14" s="811"/>
      <c r="W14" s="799"/>
      <c r="X14" s="799"/>
      <c r="Y14" s="812"/>
    </row>
    <row r="15" spans="1:26" ht="18" customHeight="1">
      <c r="A15" s="509" t="s">
        <v>612</v>
      </c>
      <c r="B15" s="510">
        <v>1</v>
      </c>
      <c r="C15" s="511">
        <f>'12. MSA, Gauge R&amp;R Input Page'!E32</f>
        <v>5</v>
      </c>
      <c r="D15" s="511">
        <f>'12. MSA, Gauge R&amp;R Input Page'!E33</f>
        <v>2</v>
      </c>
      <c r="E15" s="511">
        <f>'12. MSA, Gauge R&amp;R Input Page'!E34</f>
        <v>8</v>
      </c>
      <c r="F15" s="511">
        <f>'12. MSA, Gauge R&amp;R Input Page'!E35</f>
        <v>5</v>
      </c>
      <c r="G15" s="511">
        <f>'12. MSA, Gauge R&amp;R Input Page'!E36</f>
        <v>5</v>
      </c>
      <c r="H15" s="511">
        <f>'12. MSA, Gauge R&amp;R Input Page'!E37</f>
        <v>5</v>
      </c>
      <c r="I15" s="511">
        <f>'12. MSA, Gauge R&amp;R Input Page'!E38</f>
        <v>6</v>
      </c>
      <c r="J15" s="511">
        <f>'12. MSA, Gauge R&amp;R Input Page'!E39</f>
        <v>4</v>
      </c>
      <c r="K15" s="511">
        <f>'12. MSA, Gauge R&amp;R Input Page'!E40</f>
        <v>7</v>
      </c>
      <c r="L15" s="511">
        <f>'12. MSA, Gauge R&amp;R Input Page'!E41</f>
        <v>7</v>
      </c>
      <c r="M15" s="512"/>
      <c r="N15" s="513">
        <f t="shared" ref="N15:N29" si="0">IF(C15&lt;&gt;"",AVERAGE(C15:L15),"")</f>
        <v>5.4</v>
      </c>
      <c r="O15" s="514" t="s">
        <v>613</v>
      </c>
      <c r="P15" s="490" t="s">
        <v>614</v>
      </c>
      <c r="Q15" s="515" t="s">
        <v>615</v>
      </c>
      <c r="T15" s="813" t="s">
        <v>602</v>
      </c>
      <c r="U15" s="814" t="s">
        <v>616</v>
      </c>
      <c r="V15" s="516" t="s">
        <v>617</v>
      </c>
      <c r="W15" s="490" t="s">
        <v>614</v>
      </c>
      <c r="X15" s="447" t="s">
        <v>618</v>
      </c>
      <c r="Y15" s="449"/>
    </row>
    <row r="16" spans="1:26" ht="18" customHeight="1" thickBot="1">
      <c r="A16" s="815">
        <v>2</v>
      </c>
      <c r="B16" s="816">
        <v>2</v>
      </c>
      <c r="C16" s="817">
        <f>'12. MSA, Gauge R&amp;R Input Page'!E45</f>
        <v>5</v>
      </c>
      <c r="D16" s="817">
        <f>'12. MSA, Gauge R&amp;R Input Page'!E46</f>
        <v>2</v>
      </c>
      <c r="E16" s="817">
        <f>'12. MSA, Gauge R&amp;R Input Page'!E47</f>
        <v>8</v>
      </c>
      <c r="F16" s="817">
        <f>'12. MSA, Gauge R&amp;R Input Page'!E48</f>
        <v>5</v>
      </c>
      <c r="G16" s="817">
        <f>'12. MSA, Gauge R&amp;R Input Page'!E49</f>
        <v>5</v>
      </c>
      <c r="H16" s="817">
        <f>'12. MSA, Gauge R&amp;R Input Page'!E50</f>
        <v>5</v>
      </c>
      <c r="I16" s="817">
        <f>'12. MSA, Gauge R&amp;R Input Page'!E51</f>
        <v>6</v>
      </c>
      <c r="J16" s="817">
        <f>'12. MSA, Gauge R&amp;R Input Page'!E52</f>
        <v>4</v>
      </c>
      <c r="K16" s="817">
        <f>'12. MSA, Gauge R&amp;R Input Page'!E53</f>
        <v>7</v>
      </c>
      <c r="L16" s="817">
        <f>'12. MSA, Gauge R&amp;R Input Page'!E54</f>
        <v>7</v>
      </c>
      <c r="M16" s="795"/>
      <c r="N16" s="818">
        <f t="shared" si="0"/>
        <v>5.4</v>
      </c>
      <c r="O16" s="448"/>
      <c r="P16" s="490" t="s">
        <v>614</v>
      </c>
      <c r="Q16" s="447" t="str">
        <f>IF(C15&lt;&gt;"",CONCATENATE(TEXT($N$32,"0.000")," x ",CHOOSE($F$11,0,U16,U17)),"")</f>
        <v>0.400 x 0.5907</v>
      </c>
      <c r="T16" s="517">
        <v>2</v>
      </c>
      <c r="U16" s="819">
        <v>0.88649999999999995</v>
      </c>
      <c r="V16" s="516"/>
      <c r="W16" s="490" t="s">
        <v>614</v>
      </c>
      <c r="X16" s="447" t="str">
        <f>IF(C15&lt;&gt;"",CONCATENATE("100(",TEXT($Q$17,"0.000"),"/",TEXT($Q$35,"0.000"),")"),"")</f>
        <v>100(0.236/1.333)</v>
      </c>
      <c r="Y16" s="449"/>
    </row>
    <row r="17" spans="1:25" ht="18" customHeight="1">
      <c r="A17" s="518">
        <f>A16+1</f>
        <v>3</v>
      </c>
      <c r="B17" s="820">
        <v>3</v>
      </c>
      <c r="C17" s="511">
        <f>'12. MSA, Gauge R&amp;R Input Page'!E58</f>
        <v>5</v>
      </c>
      <c r="D17" s="511">
        <f>'12. MSA, Gauge R&amp;R Input Page'!E59</f>
        <v>2</v>
      </c>
      <c r="E17" s="511">
        <f>'12. MSA, Gauge R&amp;R Input Page'!E60</f>
        <v>8</v>
      </c>
      <c r="F17" s="511">
        <f>'12. MSA, Gauge R&amp;R Input Page'!E61</f>
        <v>7</v>
      </c>
      <c r="G17" s="511">
        <f>'12. MSA, Gauge R&amp;R Input Page'!E62</f>
        <v>7</v>
      </c>
      <c r="H17" s="511">
        <f>'12. MSA, Gauge R&amp;R Input Page'!E63</f>
        <v>5</v>
      </c>
      <c r="I17" s="511">
        <f>'12. MSA, Gauge R&amp;R Input Page'!E64</f>
        <v>6</v>
      </c>
      <c r="J17" s="511">
        <f>'12. MSA, Gauge R&amp;R Input Page'!E65</f>
        <v>4</v>
      </c>
      <c r="K17" s="511">
        <f>'12. MSA, Gauge R&amp;R Input Page'!E66</f>
        <v>7</v>
      </c>
      <c r="L17" s="511">
        <f>'12. MSA, Gauge R&amp;R Input Page'!E67</f>
        <v>7</v>
      </c>
      <c r="M17" s="795"/>
      <c r="N17" s="818">
        <f t="shared" si="0"/>
        <v>5.8</v>
      </c>
      <c r="O17" s="519"/>
      <c r="P17" s="821" t="s">
        <v>614</v>
      </c>
      <c r="Q17" s="822">
        <f>IF(C15&lt;&gt;"",$N$32*(CHOOSE($F$11,0,U16,U17)),"")</f>
        <v>0.23628000000000005</v>
      </c>
      <c r="R17" s="795"/>
      <c r="S17" s="795"/>
      <c r="T17" s="823">
        <v>3</v>
      </c>
      <c r="U17" s="820">
        <v>0.5907</v>
      </c>
      <c r="V17" s="794"/>
      <c r="W17" s="821" t="s">
        <v>614</v>
      </c>
      <c r="X17" s="824">
        <f>IF(C15&lt;&gt;"",100*($Q$17/$Q$35),"")</f>
        <v>17.721000000000004</v>
      </c>
      <c r="Y17" s="825"/>
    </row>
    <row r="18" spans="1:25" ht="18" customHeight="1">
      <c r="A18" s="518">
        <f>A17+1</f>
        <v>4</v>
      </c>
      <c r="B18" s="820" t="s">
        <v>619</v>
      </c>
      <c r="C18" s="826">
        <f>IF(C15&lt;&gt;"",SUM(C15:C17)/COUNT(C15:C17),"")</f>
        <v>5</v>
      </c>
      <c r="D18" s="826">
        <f t="shared" ref="D18:L18" si="1">IF(D15&lt;&gt;"",SUM(D15:D17)/COUNT(D15:D17),"")</f>
        <v>2</v>
      </c>
      <c r="E18" s="826">
        <f t="shared" si="1"/>
        <v>8</v>
      </c>
      <c r="F18" s="826">
        <f t="shared" si="1"/>
        <v>5.666666666666667</v>
      </c>
      <c r="G18" s="826">
        <f t="shared" si="1"/>
        <v>5.666666666666667</v>
      </c>
      <c r="H18" s="826">
        <f t="shared" si="1"/>
        <v>5</v>
      </c>
      <c r="I18" s="826">
        <f t="shared" si="1"/>
        <v>6</v>
      </c>
      <c r="J18" s="826">
        <f t="shared" si="1"/>
        <v>4</v>
      </c>
      <c r="K18" s="826">
        <f t="shared" si="1"/>
        <v>7</v>
      </c>
      <c r="L18" s="826">
        <f t="shared" si="1"/>
        <v>7</v>
      </c>
      <c r="M18" s="827" t="s">
        <v>620</v>
      </c>
      <c r="N18" s="818">
        <f t="shared" si="0"/>
        <v>5.5333333333333332</v>
      </c>
      <c r="O18" s="810" t="s">
        <v>621</v>
      </c>
      <c r="P18" s="799"/>
      <c r="Q18" s="799"/>
      <c r="R18" s="799"/>
      <c r="S18" s="799"/>
      <c r="T18" s="799"/>
      <c r="U18" s="800"/>
      <c r="V18" s="811"/>
      <c r="W18" s="799"/>
      <c r="X18" s="799"/>
      <c r="Y18" s="812"/>
    </row>
    <row r="19" spans="1:25" ht="18" customHeight="1" thickBot="1">
      <c r="A19" s="520">
        <f>A18+1</f>
        <v>5</v>
      </c>
      <c r="B19" s="521" t="s">
        <v>622</v>
      </c>
      <c r="C19" s="828">
        <f>IF(C15&lt;&gt;"",MAX(C15:C17)-MIN(C15:C17),"")</f>
        <v>0</v>
      </c>
      <c r="D19" s="828">
        <f t="shared" ref="D19:L19" si="2">IF(D15&lt;&gt;"",MAX(D15:D17)-MIN(D15:D17),"")</f>
        <v>0</v>
      </c>
      <c r="E19" s="828">
        <f t="shared" si="2"/>
        <v>0</v>
      </c>
      <c r="F19" s="828">
        <f t="shared" si="2"/>
        <v>2</v>
      </c>
      <c r="G19" s="828">
        <f t="shared" si="2"/>
        <v>2</v>
      </c>
      <c r="H19" s="828">
        <f t="shared" si="2"/>
        <v>0</v>
      </c>
      <c r="I19" s="828">
        <f t="shared" si="2"/>
        <v>0</v>
      </c>
      <c r="J19" s="828">
        <f t="shared" si="2"/>
        <v>0</v>
      </c>
      <c r="K19" s="828">
        <f t="shared" si="2"/>
        <v>0</v>
      </c>
      <c r="L19" s="828">
        <f t="shared" si="2"/>
        <v>0</v>
      </c>
      <c r="M19" s="522" t="s">
        <v>623</v>
      </c>
      <c r="N19" s="818">
        <f t="shared" si="0"/>
        <v>0.4</v>
      </c>
      <c r="O19" s="514" t="s">
        <v>624</v>
      </c>
      <c r="P19" s="490" t="s">
        <v>614</v>
      </c>
      <c r="Q19" s="447" t="s">
        <v>625</v>
      </c>
      <c r="U19" s="829"/>
      <c r="V19" s="516" t="s">
        <v>626</v>
      </c>
      <c r="W19" s="490" t="s">
        <v>614</v>
      </c>
      <c r="X19" s="447" t="s">
        <v>627</v>
      </c>
      <c r="Y19" s="449"/>
    </row>
    <row r="20" spans="1:25" ht="18" customHeight="1">
      <c r="A20" s="509" t="s">
        <v>628</v>
      </c>
      <c r="B20" s="510">
        <v>1</v>
      </c>
      <c r="C20" s="511">
        <f>'12. MSA, Gauge R&amp;R Input Page'!F32</f>
        <v>5</v>
      </c>
      <c r="D20" s="511">
        <f>'12. MSA, Gauge R&amp;R Input Page'!F33</f>
        <v>2</v>
      </c>
      <c r="E20" s="511">
        <f>'12. MSA, Gauge R&amp;R Input Page'!F34</f>
        <v>8</v>
      </c>
      <c r="F20" s="511">
        <f>'12. MSA, Gauge R&amp;R Input Page'!F35</f>
        <v>5</v>
      </c>
      <c r="G20" s="511">
        <f>'12. MSA, Gauge R&amp;R Input Page'!F36</f>
        <v>5</v>
      </c>
      <c r="H20" s="511">
        <f>'12. MSA, Gauge R&amp;R Input Page'!F37</f>
        <v>5</v>
      </c>
      <c r="I20" s="511">
        <f>'12. MSA, Gauge R&amp;R Input Page'!F38</f>
        <v>6</v>
      </c>
      <c r="J20" s="511">
        <f>'12. MSA, Gauge R&amp;R Input Page'!F39</f>
        <v>4</v>
      </c>
      <c r="K20" s="511">
        <f>'12. MSA, Gauge R&amp;R Input Page'!F40</f>
        <v>7</v>
      </c>
      <c r="L20" s="511">
        <f>'12. MSA, Gauge R&amp;R Input Page'!F41</f>
        <v>7</v>
      </c>
      <c r="M20" s="512"/>
      <c r="N20" s="513">
        <f t="shared" si="0"/>
        <v>5.4</v>
      </c>
      <c r="O20" s="448"/>
      <c r="P20" s="490" t="s">
        <v>614</v>
      </c>
      <c r="Q20" s="523" t="str">
        <f>IF(C15&lt;&gt;"",CONCATENATE("{(",TEXT($N$33,"0.000")," x ",CHOOSE($J$11,0,T23,U23),")^2 - (",TEXT($Q$17,"0.000")," ^2/(",$H$11," x ",$F$11,"))}^1/2"),"")</f>
        <v>{(0.267 x 0.5236)^2 - (0.236 ^2/(10 x 3))}^1/2</v>
      </c>
      <c r="U20" s="829"/>
      <c r="V20" s="516"/>
      <c r="W20" s="490" t="s">
        <v>614</v>
      </c>
      <c r="X20" s="447" t="str">
        <f>IF(C15&lt;&gt;"",CONCATENATE("100(",TEXT($Q$21,"0.000"),"/",TEXT($Q$35,"0.000"),")"),"")</f>
        <v>100(0.133/1.333)</v>
      </c>
      <c r="Y20" s="449"/>
    </row>
    <row r="21" spans="1:25" ht="18" customHeight="1">
      <c r="A21" s="518">
        <v>7</v>
      </c>
      <c r="B21" s="816">
        <v>2</v>
      </c>
      <c r="C21" s="817">
        <f>'12. MSA, Gauge R&amp;R Input Page'!F45</f>
        <v>5</v>
      </c>
      <c r="D21" s="817">
        <f>'12. MSA, Gauge R&amp;R Input Page'!F46</f>
        <v>2</v>
      </c>
      <c r="E21" s="817">
        <f>'12. MSA, Gauge R&amp;R Input Page'!F47</f>
        <v>8</v>
      </c>
      <c r="F21" s="817">
        <f>'12. MSA, Gauge R&amp;R Input Page'!F48</f>
        <v>5</v>
      </c>
      <c r="G21" s="817">
        <f>'12. MSA, Gauge R&amp;R Input Page'!F49</f>
        <v>3</v>
      </c>
      <c r="H21" s="817">
        <f>'12. MSA, Gauge R&amp;R Input Page'!F50</f>
        <v>3</v>
      </c>
      <c r="I21" s="817">
        <f>'12. MSA, Gauge R&amp;R Input Page'!F51</f>
        <v>6</v>
      </c>
      <c r="J21" s="817">
        <f>'12. MSA, Gauge R&amp;R Input Page'!F52</f>
        <v>4</v>
      </c>
      <c r="K21" s="817">
        <f>'12. MSA, Gauge R&amp;R Input Page'!F53</f>
        <v>7</v>
      </c>
      <c r="L21" s="817">
        <f>'12. MSA, Gauge R&amp;R Input Page'!F54</f>
        <v>7</v>
      </c>
      <c r="M21" s="795"/>
      <c r="N21" s="818">
        <f t="shared" si="0"/>
        <v>5</v>
      </c>
      <c r="O21" s="448"/>
      <c r="P21" s="490" t="s">
        <v>614</v>
      </c>
      <c r="Q21" s="524">
        <f>IF(C15="","",IF(($N$33*CHOOSE($J$11,0,T23,U23))^2-$Q$17^2/($H$11*$F$11)&lt;0,0,(($N$33*CHOOSE($J$11,0,T23,U23))^2-$Q$17^2/($H$11*$F$11))^(1/2)))</f>
        <v>0.13279557509361686</v>
      </c>
      <c r="U21" s="829"/>
      <c r="V21" s="516"/>
      <c r="W21" s="490" t="s">
        <v>614</v>
      </c>
      <c r="X21" s="525">
        <f>IF(C15&lt;&gt;"",100*($Q$21/$Q$35),"")</f>
        <v>9.9596681320212657</v>
      </c>
      <c r="Y21" s="449"/>
    </row>
    <row r="22" spans="1:25" ht="18" customHeight="1">
      <c r="A22" s="518">
        <f>A21+1</f>
        <v>8</v>
      </c>
      <c r="B22" s="820">
        <v>3</v>
      </c>
      <c r="C22" s="817">
        <f>'12. MSA, Gauge R&amp;R Input Page'!F58</f>
        <v>5</v>
      </c>
      <c r="D22" s="817">
        <f>'12. MSA, Gauge R&amp;R Input Page'!F59</f>
        <v>2</v>
      </c>
      <c r="E22" s="817">
        <f>'12. MSA, Gauge R&amp;R Input Page'!F60</f>
        <v>8</v>
      </c>
      <c r="F22" s="817">
        <f>'12. MSA, Gauge R&amp;R Input Page'!F61</f>
        <v>5</v>
      </c>
      <c r="G22" s="817">
        <f>'12. MSA, Gauge R&amp;R Input Page'!F62</f>
        <v>5</v>
      </c>
      <c r="H22" s="817">
        <f>'12. MSA, Gauge R&amp;R Input Page'!F63</f>
        <v>5</v>
      </c>
      <c r="I22" s="817">
        <f>'12. MSA, Gauge R&amp;R Input Page'!F64</f>
        <v>6</v>
      </c>
      <c r="J22" s="817">
        <f>'12. MSA, Gauge R&amp;R Input Page'!F65</f>
        <v>4</v>
      </c>
      <c r="K22" s="817">
        <f>'12. MSA, Gauge R&amp;R Input Page'!F66</f>
        <v>7</v>
      </c>
      <c r="L22" s="817">
        <f>'12. MSA, Gauge R&amp;R Input Page'!F67</f>
        <v>7</v>
      </c>
      <c r="M22" s="795"/>
      <c r="N22" s="818">
        <f t="shared" si="0"/>
        <v>5.4</v>
      </c>
      <c r="O22" s="448"/>
      <c r="P22" s="490"/>
      <c r="Q22" s="524"/>
      <c r="S22" s="830" t="s">
        <v>604</v>
      </c>
      <c r="T22" s="813">
        <v>2</v>
      </c>
      <c r="U22" s="813">
        <v>3</v>
      </c>
      <c r="V22" s="794"/>
      <c r="W22" s="795"/>
      <c r="X22" s="795"/>
      <c r="Y22" s="825"/>
    </row>
    <row r="23" spans="1:25" ht="18" customHeight="1">
      <c r="A23" s="518">
        <f>A22+1</f>
        <v>9</v>
      </c>
      <c r="B23" s="820" t="s">
        <v>619</v>
      </c>
      <c r="C23" s="826">
        <f t="shared" ref="C23:L23" si="3">IF(C20&lt;&gt;"",SUM(C20:C22)/COUNT(C20:C22),"")</f>
        <v>5</v>
      </c>
      <c r="D23" s="826">
        <f t="shared" si="3"/>
        <v>2</v>
      </c>
      <c r="E23" s="826">
        <f t="shared" si="3"/>
        <v>8</v>
      </c>
      <c r="F23" s="826">
        <f t="shared" si="3"/>
        <v>5</v>
      </c>
      <c r="G23" s="826">
        <f t="shared" si="3"/>
        <v>4.333333333333333</v>
      </c>
      <c r="H23" s="826">
        <f t="shared" si="3"/>
        <v>4.333333333333333</v>
      </c>
      <c r="I23" s="826">
        <f t="shared" si="3"/>
        <v>6</v>
      </c>
      <c r="J23" s="826">
        <f t="shared" si="3"/>
        <v>4</v>
      </c>
      <c r="K23" s="826">
        <f t="shared" si="3"/>
        <v>7</v>
      </c>
      <c r="L23" s="826">
        <f t="shared" si="3"/>
        <v>7</v>
      </c>
      <c r="M23" s="827" t="s">
        <v>629</v>
      </c>
      <c r="N23" s="818">
        <f t="shared" si="0"/>
        <v>5.2666666666666666</v>
      </c>
      <c r="O23" s="519" t="s">
        <v>630</v>
      </c>
      <c r="P23" s="795"/>
      <c r="Q23" s="795"/>
      <c r="R23" s="795"/>
      <c r="S23" s="831" t="s">
        <v>631</v>
      </c>
      <c r="T23" s="831">
        <v>0.7087</v>
      </c>
      <c r="U23" s="832">
        <v>0.52359999999999995</v>
      </c>
      <c r="V23" s="811"/>
      <c r="W23" s="799"/>
      <c r="X23" s="799"/>
      <c r="Y23" s="812"/>
    </row>
    <row r="24" spans="1:25" ht="18" customHeight="1" thickBot="1">
      <c r="A24" s="520">
        <f>A23+1</f>
        <v>10</v>
      </c>
      <c r="B24" s="521" t="s">
        <v>622</v>
      </c>
      <c r="C24" s="828">
        <f t="shared" ref="C24:L24" si="4">IF(C20&lt;&gt;"",MAX(C20:C22)-MIN(C20:C22),"")</f>
        <v>0</v>
      </c>
      <c r="D24" s="828">
        <f t="shared" si="4"/>
        <v>0</v>
      </c>
      <c r="E24" s="828">
        <f t="shared" si="4"/>
        <v>0</v>
      </c>
      <c r="F24" s="828">
        <f t="shared" si="4"/>
        <v>0</v>
      </c>
      <c r="G24" s="828">
        <f t="shared" si="4"/>
        <v>2</v>
      </c>
      <c r="H24" s="828">
        <f t="shared" si="4"/>
        <v>2</v>
      </c>
      <c r="I24" s="828">
        <f t="shared" si="4"/>
        <v>0</v>
      </c>
      <c r="J24" s="828">
        <f t="shared" si="4"/>
        <v>0</v>
      </c>
      <c r="K24" s="828">
        <f t="shared" si="4"/>
        <v>0</v>
      </c>
      <c r="L24" s="828">
        <f t="shared" si="4"/>
        <v>0</v>
      </c>
      <c r="M24" s="522" t="s">
        <v>632</v>
      </c>
      <c r="N24" s="818">
        <f t="shared" si="0"/>
        <v>0.4</v>
      </c>
      <c r="O24" s="810" t="s">
        <v>633</v>
      </c>
      <c r="P24" s="799"/>
      <c r="Q24" s="799"/>
      <c r="R24" s="799"/>
      <c r="S24" s="799"/>
      <c r="T24" s="799"/>
      <c r="U24" s="800"/>
      <c r="V24" s="516" t="s">
        <v>634</v>
      </c>
      <c r="W24" s="490" t="s">
        <v>614</v>
      </c>
      <c r="X24" s="447" t="s">
        <v>635</v>
      </c>
      <c r="Y24" s="449"/>
    </row>
    <row r="25" spans="1:25" ht="18" customHeight="1">
      <c r="A25" s="509" t="s">
        <v>636</v>
      </c>
      <c r="B25" s="510">
        <v>1</v>
      </c>
      <c r="C25" s="511">
        <f>'12. MSA, Gauge R&amp;R Input Page'!G32</f>
        <v>5</v>
      </c>
      <c r="D25" s="511">
        <f>'12. MSA, Gauge R&amp;R Input Page'!G33</f>
        <v>2</v>
      </c>
      <c r="E25" s="511">
        <f>'12. MSA, Gauge R&amp;R Input Page'!G34</f>
        <v>8</v>
      </c>
      <c r="F25" s="511">
        <f>'12. MSA, Gauge R&amp;R Input Page'!G35</f>
        <v>5</v>
      </c>
      <c r="G25" s="511">
        <f>'12. MSA, Gauge R&amp;R Input Page'!G36</f>
        <v>9</v>
      </c>
      <c r="H25" s="511">
        <f>'12. MSA, Gauge R&amp;R Input Page'!G37</f>
        <v>5</v>
      </c>
      <c r="I25" s="511">
        <f>'12. MSA, Gauge R&amp;R Input Page'!G38</f>
        <v>6</v>
      </c>
      <c r="J25" s="511">
        <f>'12. MSA, Gauge R&amp;R Input Page'!G39</f>
        <v>4</v>
      </c>
      <c r="K25" s="511">
        <f>'12. MSA, Gauge R&amp;R Input Page'!G40</f>
        <v>7</v>
      </c>
      <c r="L25" s="511">
        <f>'12. MSA, Gauge R&amp;R Input Page'!G41</f>
        <v>7</v>
      </c>
      <c r="M25" s="512"/>
      <c r="N25" s="513">
        <f t="shared" si="0"/>
        <v>5.8</v>
      </c>
      <c r="O25" s="514" t="s">
        <v>637</v>
      </c>
      <c r="P25" s="490" t="s">
        <v>614</v>
      </c>
      <c r="Q25" s="447" t="s">
        <v>638</v>
      </c>
      <c r="T25" s="813" t="s">
        <v>603</v>
      </c>
      <c r="U25" s="814" t="s">
        <v>639</v>
      </c>
      <c r="V25" s="516"/>
      <c r="W25" s="490" t="s">
        <v>614</v>
      </c>
      <c r="X25" s="447" t="str">
        <f>IF(C15&lt;&gt;"",CONCATENATE("100(",TEXT($Q$27,"0.000"),"/",TEXT($Q$35,"0.000"),")"),"")</f>
        <v>100(0.271/1.333)</v>
      </c>
      <c r="Y25" s="449"/>
    </row>
    <row r="26" spans="1:25" ht="18" customHeight="1">
      <c r="A26" s="518">
        <v>12</v>
      </c>
      <c r="B26" s="816">
        <v>2</v>
      </c>
      <c r="C26" s="817">
        <f>'12. MSA, Gauge R&amp;R Input Page'!G45</f>
        <v>5</v>
      </c>
      <c r="D26" s="817">
        <f>'12. MSA, Gauge R&amp;R Input Page'!G46</f>
        <v>2</v>
      </c>
      <c r="E26" s="817">
        <f>'12. MSA, Gauge R&amp;R Input Page'!G47</f>
        <v>8</v>
      </c>
      <c r="F26" s="817">
        <f>'12. MSA, Gauge R&amp;R Input Page'!G48</f>
        <v>5</v>
      </c>
      <c r="G26" s="817">
        <f>'12. MSA, Gauge R&amp;R Input Page'!G49</f>
        <v>5</v>
      </c>
      <c r="H26" s="817">
        <f>'12. MSA, Gauge R&amp;R Input Page'!G50</f>
        <v>5</v>
      </c>
      <c r="I26" s="817">
        <f>'12. MSA, Gauge R&amp;R Input Page'!G51</f>
        <v>6</v>
      </c>
      <c r="J26" s="817">
        <f>'12. MSA, Gauge R&amp;R Input Page'!G52</f>
        <v>4</v>
      </c>
      <c r="K26" s="817">
        <f>'12. MSA, Gauge R&amp;R Input Page'!G53</f>
        <v>7</v>
      </c>
      <c r="L26" s="817">
        <f>'12. MSA, Gauge R&amp;R Input Page'!G54</f>
        <v>7</v>
      </c>
      <c r="M26" s="795"/>
      <c r="N26" s="818">
        <f t="shared" si="0"/>
        <v>5.4</v>
      </c>
      <c r="O26" s="448"/>
      <c r="P26" s="490" t="s">
        <v>614</v>
      </c>
      <c r="Q26" s="526" t="str">
        <f>IF(C15&lt;&gt;"",CONCATENATE("{(",TEXT($Q$17,"0.000"),"^2 + ",TEXT($Q$21,"0.000"),"^2)}^1/2"),"")</f>
        <v>{(0.236^2 + 0.133^2)}^1/2</v>
      </c>
      <c r="T26" s="517">
        <v>2</v>
      </c>
      <c r="U26" s="833">
        <v>0.7087</v>
      </c>
      <c r="V26" s="516"/>
      <c r="W26" s="490" t="s">
        <v>614</v>
      </c>
      <c r="X26" s="525">
        <f>IF(C15&lt;&gt;"",100*($Q$27/$Q$35),"")</f>
        <v>20.328030654738793</v>
      </c>
      <c r="Y26" s="449"/>
    </row>
    <row r="27" spans="1:25" ht="18" customHeight="1">
      <c r="A27" s="518">
        <f>A26+1</f>
        <v>13</v>
      </c>
      <c r="B27" s="820">
        <v>3</v>
      </c>
      <c r="C27" s="817">
        <f>'12. MSA, Gauge R&amp;R Input Page'!G58</f>
        <v>5</v>
      </c>
      <c r="D27" s="817">
        <f>'12. MSA, Gauge R&amp;R Input Page'!G59</f>
        <v>2</v>
      </c>
      <c r="E27" s="817">
        <f>'12. MSA, Gauge R&amp;R Input Page'!G60</f>
        <v>8</v>
      </c>
      <c r="F27" s="817">
        <f>'12. MSA, Gauge R&amp;R Input Page'!G61</f>
        <v>5</v>
      </c>
      <c r="G27" s="817">
        <f>'12. MSA, Gauge R&amp;R Input Page'!G62</f>
        <v>5</v>
      </c>
      <c r="H27" s="817">
        <f>'12. MSA, Gauge R&amp;R Input Page'!G63</f>
        <v>5</v>
      </c>
      <c r="I27" s="817">
        <f>'12. MSA, Gauge R&amp;R Input Page'!G64</f>
        <v>6</v>
      </c>
      <c r="J27" s="817">
        <f>'12. MSA, Gauge R&amp;R Input Page'!G65</f>
        <v>4</v>
      </c>
      <c r="K27" s="817">
        <f>'12. MSA, Gauge R&amp;R Input Page'!G66</f>
        <v>7</v>
      </c>
      <c r="L27" s="817">
        <f>'12. MSA, Gauge R&amp;R Input Page'!G67</f>
        <v>7</v>
      </c>
      <c r="M27" s="795"/>
      <c r="N27" s="818">
        <f t="shared" si="0"/>
        <v>5.4</v>
      </c>
      <c r="O27" s="519"/>
      <c r="P27" s="821" t="s">
        <v>614</v>
      </c>
      <c r="Q27" s="527">
        <f>IF(C15&lt;&gt;"",($Q$17^2+$Q$21^2)^(1/2),"")</f>
        <v>0.27104040872985058</v>
      </c>
      <c r="R27" s="795"/>
      <c r="S27" s="795"/>
      <c r="T27" s="517">
        <v>3</v>
      </c>
      <c r="U27" s="833">
        <v>0.52359999999999995</v>
      </c>
      <c r="V27" s="528" t="str">
        <f>IF(C16&lt;&gt;"",IF(X26&lt;10,"Gauge system O.K",IF(X26&lt;30,"Gauge system may be acceptable","Gauge system needs improvement")),"")</f>
        <v>Gauge system may be acceptable</v>
      </c>
      <c r="W27" s="529"/>
      <c r="X27" s="530"/>
      <c r="Y27" s="531"/>
    </row>
    <row r="28" spans="1:25" ht="18" customHeight="1">
      <c r="A28" s="518">
        <f>A27+1</f>
        <v>14</v>
      </c>
      <c r="B28" s="820" t="s">
        <v>619</v>
      </c>
      <c r="C28" s="826">
        <f t="shared" ref="C28:L28" si="5">IF(C25&lt;&gt;"",SUM(C25:C27)/COUNT(C25:C27),"")</f>
        <v>5</v>
      </c>
      <c r="D28" s="826">
        <f t="shared" si="5"/>
        <v>2</v>
      </c>
      <c r="E28" s="826">
        <f t="shared" si="5"/>
        <v>8</v>
      </c>
      <c r="F28" s="826">
        <f t="shared" si="5"/>
        <v>5</v>
      </c>
      <c r="G28" s="826">
        <f t="shared" si="5"/>
        <v>6.333333333333333</v>
      </c>
      <c r="H28" s="826">
        <f t="shared" si="5"/>
        <v>5</v>
      </c>
      <c r="I28" s="826">
        <f t="shared" si="5"/>
        <v>6</v>
      </c>
      <c r="J28" s="826">
        <f t="shared" si="5"/>
        <v>4</v>
      </c>
      <c r="K28" s="826">
        <f t="shared" si="5"/>
        <v>7</v>
      </c>
      <c r="L28" s="826">
        <f t="shared" si="5"/>
        <v>7</v>
      </c>
      <c r="M28" s="827" t="s">
        <v>640</v>
      </c>
      <c r="N28" s="818">
        <f t="shared" si="0"/>
        <v>5.5333333333333332</v>
      </c>
      <c r="O28" s="810" t="s">
        <v>641</v>
      </c>
      <c r="P28" s="799"/>
      <c r="Q28" s="799"/>
      <c r="R28" s="799"/>
      <c r="S28" s="799"/>
      <c r="T28" s="517">
        <v>4</v>
      </c>
      <c r="U28" s="833">
        <v>0.44640000000000002</v>
      </c>
      <c r="V28" s="811"/>
      <c r="W28" s="799"/>
      <c r="X28" s="799"/>
      <c r="Y28" s="812"/>
    </row>
    <row r="29" spans="1:25" ht="18" customHeight="1" thickBot="1">
      <c r="A29" s="520">
        <f>A28+1</f>
        <v>15</v>
      </c>
      <c r="B29" s="521" t="s">
        <v>622</v>
      </c>
      <c r="C29" s="828">
        <f t="shared" ref="C29:L29" si="6">IF(C25&lt;&gt;"",MAX(C25:C27)-MIN(C25:C27),"")</f>
        <v>0</v>
      </c>
      <c r="D29" s="828">
        <f t="shared" si="6"/>
        <v>0</v>
      </c>
      <c r="E29" s="828">
        <f t="shared" si="6"/>
        <v>0</v>
      </c>
      <c r="F29" s="828">
        <f t="shared" si="6"/>
        <v>0</v>
      </c>
      <c r="G29" s="828">
        <f t="shared" si="6"/>
        <v>4</v>
      </c>
      <c r="H29" s="828">
        <f t="shared" si="6"/>
        <v>0</v>
      </c>
      <c r="I29" s="828">
        <f t="shared" si="6"/>
        <v>0</v>
      </c>
      <c r="J29" s="828">
        <f t="shared" si="6"/>
        <v>0</v>
      </c>
      <c r="K29" s="828">
        <f t="shared" si="6"/>
        <v>0</v>
      </c>
      <c r="L29" s="828">
        <f t="shared" si="6"/>
        <v>0</v>
      </c>
      <c r="M29" s="522" t="s">
        <v>642</v>
      </c>
      <c r="N29" s="818">
        <f t="shared" si="0"/>
        <v>0.4</v>
      </c>
      <c r="O29" s="514" t="s">
        <v>643</v>
      </c>
      <c r="P29" s="490" t="s">
        <v>614</v>
      </c>
      <c r="Q29" s="447" t="s">
        <v>644</v>
      </c>
      <c r="T29" s="517">
        <v>5</v>
      </c>
      <c r="U29" s="833">
        <v>0.4032</v>
      </c>
      <c r="V29" s="516" t="s">
        <v>645</v>
      </c>
      <c r="W29" s="490" t="s">
        <v>614</v>
      </c>
      <c r="X29" s="447" t="s">
        <v>646</v>
      </c>
      <c r="Y29" s="449"/>
    </row>
    <row r="30" spans="1:25" ht="18" customHeight="1">
      <c r="A30" s="532" t="s">
        <v>647</v>
      </c>
      <c r="B30" s="492"/>
      <c r="C30" s="533"/>
      <c r="D30" s="533"/>
      <c r="E30" s="533"/>
      <c r="F30" s="533"/>
      <c r="G30" s="533"/>
      <c r="H30" s="533"/>
      <c r="I30" s="533"/>
      <c r="J30" s="533"/>
      <c r="K30" s="533"/>
      <c r="L30" s="533"/>
      <c r="M30" s="534" t="s">
        <v>648</v>
      </c>
      <c r="N30" s="535">
        <f>IF(C15&lt;&gt;"",AVERAGE(C31:L31),"")</f>
        <v>5.4444444444444446</v>
      </c>
      <c r="O30" s="514"/>
      <c r="P30" s="490" t="s">
        <v>614</v>
      </c>
      <c r="Q30" s="447" t="str">
        <f>IF(C15&lt;&gt;"",CONCATENATE(TEXT($N$31,"0.000")," x ",CHOOSE($H$11,0,U26,U27,U28,U29,U30,U31,U32,U33,U34)),"")</f>
        <v>6.000 x 0.3145</v>
      </c>
      <c r="T30" s="517">
        <v>6</v>
      </c>
      <c r="U30" s="833">
        <v>0.3745</v>
      </c>
      <c r="V30" s="516"/>
      <c r="W30" s="490" t="s">
        <v>614</v>
      </c>
      <c r="X30" s="523" t="str">
        <f>IF(C15&lt;&gt;"",CONCATENATE("100(",TEXT($Q$31,"0.000"),"/",TEXT($Q$35,"0.000"),")"),"")</f>
        <v>100(1.887/1.333)</v>
      </c>
      <c r="Y30" s="449"/>
    </row>
    <row r="31" spans="1:25" ht="18" customHeight="1" thickBot="1">
      <c r="A31" s="536" t="s">
        <v>649</v>
      </c>
      <c r="B31" s="507"/>
      <c r="C31" s="537">
        <f>IF(C18&lt;&gt;"",SUM(C18,C23,C28)/COUNT(C18,C23,C28),"")</f>
        <v>5</v>
      </c>
      <c r="D31" s="537">
        <f t="shared" ref="D31:L31" si="7">IF(D18&lt;&gt;"",SUM(D18,D23,D28)/COUNT(D18,D23,D28),"")</f>
        <v>2</v>
      </c>
      <c r="E31" s="537">
        <f t="shared" si="7"/>
        <v>8</v>
      </c>
      <c r="F31" s="537">
        <f t="shared" si="7"/>
        <v>5.2222222222222223</v>
      </c>
      <c r="G31" s="537">
        <f t="shared" si="7"/>
        <v>5.4444444444444438</v>
      </c>
      <c r="H31" s="537">
        <f t="shared" si="7"/>
        <v>4.7777777777777777</v>
      </c>
      <c r="I31" s="537">
        <f t="shared" si="7"/>
        <v>6</v>
      </c>
      <c r="J31" s="537">
        <f t="shared" si="7"/>
        <v>4</v>
      </c>
      <c r="K31" s="537">
        <f t="shared" si="7"/>
        <v>7</v>
      </c>
      <c r="L31" s="537">
        <f t="shared" si="7"/>
        <v>7</v>
      </c>
      <c r="M31" s="538" t="s">
        <v>650</v>
      </c>
      <c r="N31" s="539">
        <f>IF(C15&lt;&gt;"",MAX(C31:L31)-MIN(C31:L31),"")</f>
        <v>6</v>
      </c>
      <c r="O31" s="540"/>
      <c r="P31" s="821" t="s">
        <v>614</v>
      </c>
      <c r="Q31" s="527">
        <f>IF(C15&lt;&gt;"",$N$31*CHOOSE($H$11,0,U26,U27,U28,U29,U30,U31,U32,U33,U34),"")</f>
        <v>1.887</v>
      </c>
      <c r="R31" s="795"/>
      <c r="S31" s="795"/>
      <c r="T31" s="517">
        <v>7</v>
      </c>
      <c r="U31" s="833">
        <v>0.35339999999999999</v>
      </c>
      <c r="V31" s="516"/>
      <c r="W31" s="490" t="s">
        <v>614</v>
      </c>
      <c r="X31" s="541">
        <f>IF(C15&lt;&gt;"",100*($Q$31/$Q$35),"")</f>
        <v>141.52500000000001</v>
      </c>
      <c r="Y31" s="449"/>
    </row>
    <row r="32" spans="1:25" ht="18" customHeight="1">
      <c r="A32" s="542">
        <f>A29+2</f>
        <v>17</v>
      </c>
      <c r="B32" s="512" t="s">
        <v>651</v>
      </c>
      <c r="C32" s="512"/>
      <c r="D32" s="512"/>
      <c r="E32" s="512"/>
      <c r="F32" s="512"/>
      <c r="G32" s="512"/>
      <c r="H32" s="512"/>
      <c r="I32" s="512"/>
      <c r="J32" s="512"/>
      <c r="K32" s="512"/>
      <c r="L32" s="512"/>
      <c r="M32" s="543" t="s">
        <v>652</v>
      </c>
      <c r="N32" s="513">
        <f>IF(C15&lt;&gt;"",SUM(N19,N24,N29)/COUNT(C15,C20,C25),"")</f>
        <v>0.40000000000000008</v>
      </c>
      <c r="O32" s="834" t="s">
        <v>653</v>
      </c>
      <c r="P32" s="799"/>
      <c r="Q32" s="799"/>
      <c r="R32" s="799"/>
      <c r="S32" s="799"/>
      <c r="T32" s="517">
        <v>8</v>
      </c>
      <c r="U32" s="833">
        <v>0.33779999999999999</v>
      </c>
      <c r="V32" s="794"/>
      <c r="W32" s="795"/>
      <c r="X32" s="795"/>
      <c r="Y32" s="825"/>
    </row>
    <row r="33" spans="1:25" ht="18" customHeight="1">
      <c r="A33" s="835">
        <f>A32+1</f>
        <v>18</v>
      </c>
      <c r="B33" s="836" t="s">
        <v>654</v>
      </c>
      <c r="C33" s="837"/>
      <c r="D33" s="837"/>
      <c r="E33" s="837"/>
      <c r="F33" s="837"/>
      <c r="G33" s="837"/>
      <c r="H33" s="837"/>
      <c r="I33" s="837"/>
      <c r="J33" s="837"/>
      <c r="K33" s="837"/>
      <c r="L33" s="837"/>
      <c r="M33" s="838" t="s">
        <v>655</v>
      </c>
      <c r="N33" s="839">
        <f>IF(C15&lt;&gt;"",MAX(N18,N23,N28)-MIN(N18,N23,N28),"")</f>
        <v>0.26666666666666661</v>
      </c>
      <c r="O33" s="516" t="s">
        <v>656</v>
      </c>
      <c r="P33" s="490" t="s">
        <v>614</v>
      </c>
      <c r="Q33" s="447" t="s">
        <v>657</v>
      </c>
      <c r="T33" s="517">
        <v>9</v>
      </c>
      <c r="U33" s="833">
        <v>0.32469999999999999</v>
      </c>
      <c r="V33" s="516" t="s">
        <v>658</v>
      </c>
      <c r="W33" s="490" t="s">
        <v>614</v>
      </c>
      <c r="X33" s="447" t="s">
        <v>659</v>
      </c>
      <c r="Y33" s="449"/>
    </row>
    <row r="34" spans="1:25" ht="18" customHeight="1">
      <c r="A34" s="835">
        <f>A33+1</f>
        <v>19</v>
      </c>
      <c r="B34" s="795" t="s">
        <v>660</v>
      </c>
      <c r="C34" s="837"/>
      <c r="D34" s="837"/>
      <c r="E34" s="840" t="str">
        <f>IF(C15="","",IF(OR(G34&lt;&gt;"",H34&lt;&gt;"",I34&lt;&gt;""),"APPRAISER",""))</f>
        <v>APPRAISER</v>
      </c>
      <c r="F34" s="841"/>
      <c r="G34" s="842" t="str">
        <f>IF(C15="","",IF(OR(AND($C19&lt;&gt;"",$C19&gt;$N$34),AND($D19&lt;&gt;"",$D19&gt;$N$34),AND($E19&lt;&gt;"",$E19&gt;$N$34),AND($F19&lt;&gt;"",$F19&gt;$N$34),AND($G19&lt;&gt;"",$G19&gt;$N$34),AND($H19&lt;&gt;"",$H19&gt;$N$34),AND($I19&lt;&gt;"",$I19&gt;$N$34),AND($J19&lt;&gt;"",$J19&gt;$N$34),AND($K19&lt;&gt;"",$K19&gt;$N$34),AND($L19&lt;&gt;"",$L19&gt;$N$34)),'12. MSA, Gauge R&amp;R Input Page'!E31,""))</f>
        <v>A</v>
      </c>
      <c r="H34" s="842" t="str">
        <f>IF(C15="","",IF(OR(AND($C24&lt;&gt;"",$C24&gt;$N$34),AND($D24&lt;&gt;"",$D24&gt;$N$34),AND($E24&lt;&gt;"",$E24&gt;$N$34),AND($F24&lt;&gt;"",$F24&gt;$N$34),AND($G24&lt;&gt;"",$G24&gt;$N$34),AND($H24&lt;&gt;"",$H24&gt;$N$34),AND($I24&lt;&gt;"",$I24&gt;$N$34),AND($J24&lt;&gt;"",$J24&gt;$N$34),AND($K24&lt;&gt;"",$K24&gt;$N$34),AND($L24&lt;&gt;"",$L24&gt;$N$34)),'12. MSA, Gauge R&amp;R Input Page'!F31,""))</f>
        <v>B</v>
      </c>
      <c r="I34" s="842" t="str">
        <f>IF(C15="","",IF(OR(AND($C29&lt;&gt;"",$C29&gt;$N$34),AND($D29&lt;&gt;"",$D29&gt;$N$34),AND($E29&lt;&gt;"",$E29&gt;$N$34),AND($F29&lt;&gt;"",$F29&gt;$N$34),AND($G29&lt;&gt;"",$G29&gt;$N$34),AND($H29&lt;&gt;"",$H29&gt;$N$34),AND($I29&lt;&gt;"",$I29&gt;$N$34),AND($J29&lt;&gt;"",$J29&gt;$N$34),AND($K29&lt;&gt;"",$K29&gt;$N$34),AND($L29&lt;&gt;"",$L29&gt;$N$34)),'12. MSA, Gauge R&amp;R Input Page'!G31,""))</f>
        <v>C</v>
      </c>
      <c r="J34" s="841" t="str">
        <f>IF(C15="","",IF(OR(G34&lt;&gt;"",H34&lt;&gt;"",I34&lt;&gt;""),"OUT OF CONTROL",""))</f>
        <v>OUT OF CONTROL</v>
      </c>
      <c r="K34" s="843"/>
      <c r="L34" s="843"/>
      <c r="M34" s="844" t="s">
        <v>661</v>
      </c>
      <c r="N34" s="839">
        <f>IF(C15&lt;&gt;"",IF(F11=3,2.58*N32,3.27*N32),"")</f>
        <v>1.0320000000000003</v>
      </c>
      <c r="O34" s="516"/>
      <c r="P34" s="544" t="s">
        <v>614</v>
      </c>
      <c r="Q34" s="525" t="str">
        <f>CONCATENATE("( ",E9," - ",D9," ) / 6")</f>
        <v>( 10 - 2 ) / 6</v>
      </c>
      <c r="T34" s="823">
        <v>10</v>
      </c>
      <c r="U34" s="845">
        <v>0.3145</v>
      </c>
      <c r="V34" s="545"/>
      <c r="W34" s="544" t="s">
        <v>614</v>
      </c>
      <c r="X34" s="523" t="str">
        <f>IF(C15&lt;&gt;"",CONCATENATE("1.41(",TEXT($Q$31,"0.000"),"/",TEXT($Q$27,"0.000"),")"),"")</f>
        <v>1.41(1.887/0.271)</v>
      </c>
      <c r="Y34" s="449"/>
    </row>
    <row r="35" spans="1:25" ht="18" customHeight="1">
      <c r="A35" s="846"/>
      <c r="B35" s="799"/>
      <c r="C35" s="799"/>
      <c r="D35" s="799"/>
      <c r="E35" s="799"/>
      <c r="F35" s="799"/>
      <c r="G35" s="799"/>
      <c r="H35" s="799"/>
      <c r="I35" s="799"/>
      <c r="J35" s="799"/>
      <c r="K35" s="799"/>
      <c r="L35" s="799"/>
      <c r="M35" s="799"/>
      <c r="N35" s="812"/>
      <c r="O35" s="514"/>
      <c r="P35" s="544" t="s">
        <v>614</v>
      </c>
      <c r="Q35" s="527">
        <f>IF(C15&lt;&gt;"",(E9-D9)/6,"")</f>
        <v>1.3333333333333333</v>
      </c>
      <c r="U35" s="800"/>
      <c r="W35" s="544" t="s">
        <v>614</v>
      </c>
      <c r="X35" s="546">
        <f>IF(C15&lt;&gt;"",TRUNC(1.41*($Q$31/$Q$27)),"")</f>
        <v>9</v>
      </c>
      <c r="Y35" s="449"/>
    </row>
    <row r="36" spans="1:25" ht="18" customHeight="1">
      <c r="A36" s="547" t="s">
        <v>662</v>
      </c>
      <c r="N36" s="449"/>
      <c r="O36" s="540"/>
      <c r="P36" s="847"/>
      <c r="Q36" s="822"/>
      <c r="R36" s="795"/>
      <c r="S36" s="795"/>
      <c r="T36" s="795"/>
      <c r="U36" s="796"/>
      <c r="V36" s="2086" t="str">
        <f>IF(X35&lt;&gt;"",IF(X35&lt;5,"Gauge discrimination low","Gauge discrimination acceptable"),"")</f>
        <v>Gauge discrimination acceptable</v>
      </c>
      <c r="W36" s="2087"/>
      <c r="X36" s="2087"/>
      <c r="Y36" s="2088"/>
    </row>
    <row r="37" spans="1:25">
      <c r="A37" s="547" t="s">
        <v>663</v>
      </c>
      <c r="N37" s="449"/>
      <c r="O37" s="547"/>
      <c r="Y37" s="449"/>
    </row>
    <row r="38" spans="1:25">
      <c r="A38" s="547" t="s">
        <v>664</v>
      </c>
      <c r="N38" s="449"/>
      <c r="O38" s="448"/>
      <c r="Y38" s="449"/>
    </row>
    <row r="39" spans="1:25" ht="13.8" thickBot="1">
      <c r="A39" s="448"/>
      <c r="N39" s="449"/>
      <c r="O39" s="484"/>
      <c r="P39" s="548"/>
      <c r="Q39" s="485"/>
      <c r="R39" s="485"/>
      <c r="S39" s="485"/>
      <c r="T39" s="485"/>
      <c r="U39" s="485"/>
      <c r="V39" s="485"/>
      <c r="W39" s="485"/>
      <c r="X39" s="485"/>
      <c r="Y39" s="486"/>
    </row>
    <row r="40" spans="1:25">
      <c r="A40" s="547" t="s">
        <v>665</v>
      </c>
      <c r="B40" s="795"/>
      <c r="C40" s="795"/>
      <c r="D40" s="795"/>
      <c r="E40" s="795"/>
      <c r="F40" s="795"/>
      <c r="G40" s="795"/>
      <c r="H40" s="795"/>
      <c r="I40" s="795"/>
      <c r="J40" s="795"/>
      <c r="K40" s="795"/>
      <c r="L40" s="795"/>
      <c r="M40" s="795"/>
      <c r="N40" s="825"/>
      <c r="O40" s="488"/>
    </row>
    <row r="41" spans="1:25">
      <c r="A41" s="547"/>
      <c r="B41" s="795"/>
      <c r="C41" s="795"/>
      <c r="D41" s="795"/>
      <c r="E41" s="795"/>
      <c r="F41" s="795"/>
      <c r="G41" s="795"/>
      <c r="H41" s="795"/>
      <c r="I41" s="795"/>
      <c r="J41" s="795"/>
      <c r="K41" s="795"/>
      <c r="L41" s="795"/>
      <c r="M41" s="795"/>
      <c r="N41" s="825"/>
      <c r="O41" s="488"/>
    </row>
    <row r="42" spans="1:25" ht="13.8" thickBot="1">
      <c r="A42" s="484"/>
      <c r="B42" s="485"/>
      <c r="C42" s="485"/>
      <c r="D42" s="485"/>
      <c r="E42" s="485"/>
      <c r="F42" s="485"/>
      <c r="G42" s="485"/>
      <c r="H42" s="485"/>
      <c r="I42" s="485"/>
      <c r="J42" s="485"/>
      <c r="K42" s="485"/>
      <c r="L42" s="485"/>
      <c r="M42" s="485"/>
      <c r="N42" s="486"/>
      <c r="O42" s="488"/>
    </row>
  </sheetData>
  <mergeCells count="6">
    <mergeCell ref="V36:Y36"/>
    <mergeCell ref="A5:E5"/>
    <mergeCell ref="F5:I5"/>
    <mergeCell ref="A7:E7"/>
    <mergeCell ref="F7:I7"/>
    <mergeCell ref="L11:N11"/>
  </mergeCells>
  <printOptions horizontalCentered="1"/>
  <pageMargins left="0.75" right="0.75" top="0.75" bottom="0.75" header="0.5" footer="0.5"/>
  <pageSetup paperSize="9" scale="96" orientation="portrait" horizontalDpi="300" verticalDpi="300"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022F8-18F1-42B5-938B-E3F00836CA68}">
  <dimension ref="A1:BI459"/>
  <sheetViews>
    <sheetView workbookViewId="0">
      <selection activeCell="K10" sqref="K10:Z10"/>
    </sheetView>
  </sheetViews>
  <sheetFormatPr defaultColWidth="9.109375" defaultRowHeight="13.2"/>
  <cols>
    <col min="1" max="1" width="7.5546875" style="447" customWidth="1"/>
    <col min="2" max="2" width="4.88671875" style="447" customWidth="1"/>
    <col min="3" max="12" width="6.33203125" style="447" customWidth="1"/>
    <col min="13" max="13" width="5.33203125" style="447" customWidth="1"/>
    <col min="14" max="15" width="9.109375" style="447"/>
    <col min="16" max="16" width="10.6640625" style="447" customWidth="1"/>
    <col min="17" max="62" width="6.109375" style="447" customWidth="1"/>
    <col min="63" max="16384" width="9.109375" style="447"/>
  </cols>
  <sheetData>
    <row r="1" spans="1:14" ht="17.399999999999999">
      <c r="A1" s="549" t="s">
        <v>666</v>
      </c>
      <c r="B1" s="529"/>
      <c r="C1" s="529"/>
      <c r="D1" s="529"/>
      <c r="E1" s="529"/>
      <c r="F1" s="529"/>
      <c r="G1" s="529"/>
      <c r="H1" s="529"/>
      <c r="I1" s="529"/>
      <c r="J1" s="529"/>
      <c r="K1" s="529"/>
      <c r="L1" s="529"/>
      <c r="M1" s="529"/>
      <c r="N1" s="529"/>
    </row>
    <row r="2" spans="1:14" ht="17.399999999999999">
      <c r="A2" s="549" t="s">
        <v>667</v>
      </c>
      <c r="B2" s="529"/>
      <c r="C2" s="529"/>
      <c r="D2" s="529"/>
      <c r="E2" s="529"/>
      <c r="F2" s="529"/>
      <c r="G2" s="529"/>
      <c r="H2" s="529"/>
      <c r="I2" s="529"/>
      <c r="J2" s="529"/>
      <c r="K2" s="529"/>
      <c r="L2" s="529"/>
      <c r="M2" s="529"/>
      <c r="N2" s="529"/>
    </row>
    <row r="4" spans="1:14" s="488" customFormat="1" ht="10.199999999999999">
      <c r="A4" s="785" t="s">
        <v>592</v>
      </c>
      <c r="B4" s="786"/>
      <c r="C4" s="786"/>
      <c r="D4" s="786"/>
      <c r="E4" s="787"/>
      <c r="F4" s="785" t="s">
        <v>668</v>
      </c>
      <c r="G4" s="786"/>
      <c r="H4" s="786"/>
      <c r="I4" s="787"/>
      <c r="J4" s="785" t="s">
        <v>594</v>
      </c>
      <c r="K4" s="786"/>
      <c r="L4" s="786"/>
      <c r="M4" s="786"/>
      <c r="N4" s="787"/>
    </row>
    <row r="5" spans="1:14">
      <c r="A5" s="794" t="e">
        <f>#REF!</f>
        <v>#REF!</v>
      </c>
      <c r="B5" s="795"/>
      <c r="C5" s="795"/>
      <c r="D5" s="795"/>
      <c r="E5" s="796"/>
      <c r="F5" s="801"/>
      <c r="G5" s="802"/>
      <c r="H5" s="802"/>
      <c r="I5" s="848"/>
      <c r="J5" s="801"/>
      <c r="K5" s="802"/>
      <c r="L5" s="802"/>
      <c r="M5" s="802"/>
      <c r="N5" s="848"/>
    </row>
    <row r="6" spans="1:14" s="488" customFormat="1" ht="10.199999999999999">
      <c r="A6" s="785" t="s">
        <v>669</v>
      </c>
      <c r="B6" s="786"/>
      <c r="C6" s="786"/>
      <c r="D6" s="786"/>
      <c r="E6" s="787"/>
      <c r="F6" s="785" t="s">
        <v>670</v>
      </c>
      <c r="G6" s="786"/>
      <c r="H6" s="786"/>
      <c r="I6" s="787"/>
      <c r="J6" s="785" t="s">
        <v>596</v>
      </c>
      <c r="K6" s="786"/>
      <c r="L6" s="786"/>
      <c r="M6" s="786"/>
      <c r="N6" s="787"/>
    </row>
    <row r="7" spans="1:14">
      <c r="A7" s="794" t="e">
        <f>#REF!</f>
        <v>#REF!</v>
      </c>
      <c r="B7" s="795"/>
      <c r="C7" s="795"/>
      <c r="D7" s="795"/>
      <c r="E7" s="796"/>
      <c r="F7" s="801"/>
      <c r="G7" s="802"/>
      <c r="H7" s="802"/>
      <c r="I7" s="848"/>
      <c r="J7" s="801"/>
      <c r="K7" s="802"/>
      <c r="L7" s="802"/>
      <c r="M7" s="802"/>
      <c r="N7" s="848"/>
    </row>
    <row r="8" spans="1:14" s="488" customFormat="1" ht="10.199999999999999">
      <c r="A8" s="785" t="s">
        <v>597</v>
      </c>
      <c r="B8" s="786"/>
      <c r="C8" s="786"/>
      <c r="D8" s="797" t="s">
        <v>598</v>
      </c>
      <c r="E8" s="798"/>
      <c r="F8" s="785" t="s">
        <v>671</v>
      </c>
      <c r="G8" s="786"/>
      <c r="H8" s="786"/>
      <c r="I8" s="787"/>
      <c r="J8" s="785" t="s">
        <v>600</v>
      </c>
      <c r="K8" s="786"/>
      <c r="L8" s="786"/>
      <c r="M8" s="786"/>
      <c r="N8" s="787"/>
    </row>
    <row r="9" spans="1:14">
      <c r="A9" s="801"/>
      <c r="B9" s="802"/>
      <c r="C9" s="802"/>
      <c r="D9" s="849">
        <f>'12. MSA, Gauge R&amp;R Input Page'!F25</f>
        <v>2</v>
      </c>
      <c r="E9" s="850">
        <f>'12. MSA, Gauge R&amp;R Input Page'!Q25</f>
        <v>10</v>
      </c>
      <c r="F9" s="801"/>
      <c r="G9" s="802"/>
      <c r="H9" s="802"/>
      <c r="I9" s="848"/>
      <c r="J9" s="801"/>
      <c r="K9" s="802"/>
      <c r="L9" s="802"/>
      <c r="M9" s="802"/>
      <c r="N9" s="848"/>
    </row>
    <row r="10" spans="1:14">
      <c r="A10" s="785" t="s">
        <v>601</v>
      </c>
      <c r="B10" s="786"/>
      <c r="C10" s="786"/>
      <c r="D10" s="786"/>
      <c r="E10" s="787"/>
      <c r="F10" s="785" t="s">
        <v>602</v>
      </c>
      <c r="G10" s="787"/>
      <c r="H10" s="785" t="s">
        <v>603</v>
      </c>
      <c r="I10" s="787"/>
      <c r="J10" s="785" t="s">
        <v>604</v>
      </c>
      <c r="K10" s="787"/>
      <c r="L10" s="785" t="s">
        <v>605</v>
      </c>
      <c r="M10" s="786"/>
      <c r="N10" s="787"/>
    </row>
    <row r="11" spans="1:14">
      <c r="A11" s="801"/>
      <c r="B11" s="802"/>
      <c r="C11" s="802"/>
      <c r="D11" s="802"/>
      <c r="E11" s="848"/>
      <c r="F11" s="805">
        <f>IF(C15&lt;&gt;"",COUNT(C15:C17),"")</f>
        <v>3</v>
      </c>
      <c r="G11" s="806"/>
      <c r="H11" s="805">
        <f>IF(C15&lt;&gt;"",COUNT(C15:L15),"")</f>
        <v>10</v>
      </c>
      <c r="I11" s="806"/>
      <c r="J11" s="805">
        <f>IF(C15&lt;&gt;"",COUNT(C15,C20,C25),"")</f>
        <v>3</v>
      </c>
      <c r="K11" s="807"/>
      <c r="L11" s="801"/>
      <c r="M11" s="802"/>
      <c r="N11" s="848"/>
    </row>
    <row r="12" spans="1:14">
      <c r="D12" s="489"/>
      <c r="E12" s="489" t="str">
        <f>IF(D9&gt;E9,"ENTER LOWER TOLERANCE IN D9","")</f>
        <v/>
      </c>
      <c r="F12" s="447" t="str">
        <f>IF(C15&lt;&gt;"",IF(F11*H11*J11&lt;90,"DERIVED RESULTS MAY NOT BE STATISTICALLY SOUND",""),"")</f>
        <v/>
      </c>
      <c r="G12" s="490"/>
      <c r="I12" s="490"/>
      <c r="K12" s="490"/>
    </row>
    <row r="13" spans="1:14">
      <c r="A13" s="834" t="s">
        <v>606</v>
      </c>
      <c r="B13" s="800"/>
      <c r="C13" s="851" t="s">
        <v>607</v>
      </c>
      <c r="D13" s="852"/>
      <c r="E13" s="852"/>
      <c r="F13" s="852"/>
      <c r="G13" s="852"/>
      <c r="H13" s="852"/>
      <c r="I13" s="852"/>
      <c r="J13" s="852"/>
      <c r="K13" s="852"/>
      <c r="L13" s="853"/>
      <c r="M13" s="854" t="s">
        <v>555</v>
      </c>
      <c r="N13" s="855"/>
    </row>
    <row r="14" spans="1:14" ht="15.75" customHeight="1" thickBot="1">
      <c r="A14" s="856" t="s">
        <v>610</v>
      </c>
      <c r="B14" s="796"/>
      <c r="C14" s="813">
        <v>1</v>
      </c>
      <c r="D14" s="813">
        <v>2</v>
      </c>
      <c r="E14" s="813">
        <v>3</v>
      </c>
      <c r="F14" s="813">
        <v>4</v>
      </c>
      <c r="G14" s="813">
        <v>5</v>
      </c>
      <c r="H14" s="813">
        <v>6</v>
      </c>
      <c r="I14" s="813">
        <v>7</v>
      </c>
      <c r="J14" s="813">
        <v>8</v>
      </c>
      <c r="K14" s="813">
        <v>9</v>
      </c>
      <c r="L14" s="813">
        <v>10</v>
      </c>
      <c r="M14" s="794"/>
      <c r="N14" s="796"/>
    </row>
    <row r="15" spans="1:14" ht="18" customHeight="1">
      <c r="A15" s="509" t="s">
        <v>612</v>
      </c>
      <c r="B15" s="510">
        <v>1</v>
      </c>
      <c r="C15" s="550">
        <f>IF('GR&amp;R VAR(Tol)'!C15&lt;&gt;"",'GR&amp;R VAR(Tol)'!C15,"")</f>
        <v>5</v>
      </c>
      <c r="D15" s="550">
        <f>IF('GR&amp;R VAR(Tol)'!D15&lt;&gt;"",'GR&amp;R VAR(Tol)'!D15,"")</f>
        <v>2</v>
      </c>
      <c r="E15" s="550">
        <f>IF('GR&amp;R VAR(Tol)'!E15&lt;&gt;"",'GR&amp;R VAR(Tol)'!E15,"")</f>
        <v>8</v>
      </c>
      <c r="F15" s="550">
        <f>IF('GR&amp;R VAR(Tol)'!F15&lt;&gt;"",'GR&amp;R VAR(Tol)'!F15,"")</f>
        <v>5</v>
      </c>
      <c r="G15" s="550">
        <f>IF('GR&amp;R VAR(Tol)'!G15&lt;&gt;"",'GR&amp;R VAR(Tol)'!G15,"")</f>
        <v>5</v>
      </c>
      <c r="H15" s="550">
        <f>IF('GR&amp;R VAR(Tol)'!H15&lt;&gt;"",'GR&amp;R VAR(Tol)'!H15,"")</f>
        <v>5</v>
      </c>
      <c r="I15" s="550">
        <f>IF('GR&amp;R VAR(Tol)'!I15&lt;&gt;"",'GR&amp;R VAR(Tol)'!I15,"")</f>
        <v>6</v>
      </c>
      <c r="J15" s="550">
        <f>IF('GR&amp;R VAR(Tol)'!J15&lt;&gt;"",'GR&amp;R VAR(Tol)'!J15,"")</f>
        <v>4</v>
      </c>
      <c r="K15" s="550">
        <f>IF('GR&amp;R VAR(Tol)'!K15&lt;&gt;"",'GR&amp;R VAR(Tol)'!K15,"")</f>
        <v>7</v>
      </c>
      <c r="L15" s="550">
        <f>IF('GR&amp;R VAR(Tol)'!L15&lt;&gt;"",'GR&amp;R VAR(Tol)'!L15,"")</f>
        <v>7</v>
      </c>
      <c r="M15" s="512"/>
      <c r="N15" s="513">
        <f t="shared" ref="N15:N29" si="0">IF(C15&lt;&gt;"",AVERAGE(C15:L15),"")</f>
        <v>5.4</v>
      </c>
    </row>
    <row r="16" spans="1:14" ht="18" customHeight="1">
      <c r="A16" s="815">
        <v>2</v>
      </c>
      <c r="B16" s="816">
        <v>2</v>
      </c>
      <c r="C16" s="857">
        <f>IF('GR&amp;R VAR(Tol)'!C16&lt;&gt;"",'GR&amp;R VAR(Tol)'!C16,"")</f>
        <v>5</v>
      </c>
      <c r="D16" s="857">
        <f>IF('GR&amp;R VAR(Tol)'!D16&lt;&gt;"",'GR&amp;R VAR(Tol)'!D16,"")</f>
        <v>2</v>
      </c>
      <c r="E16" s="857">
        <f>IF('GR&amp;R VAR(Tol)'!E16&lt;&gt;"",'GR&amp;R VAR(Tol)'!E16,"")</f>
        <v>8</v>
      </c>
      <c r="F16" s="857">
        <f>IF('GR&amp;R VAR(Tol)'!F16&lt;&gt;"",'GR&amp;R VAR(Tol)'!F16,"")</f>
        <v>5</v>
      </c>
      <c r="G16" s="857">
        <f>IF('GR&amp;R VAR(Tol)'!G16&lt;&gt;"",'GR&amp;R VAR(Tol)'!G16,"")</f>
        <v>5</v>
      </c>
      <c r="H16" s="857">
        <f>IF('GR&amp;R VAR(Tol)'!H16&lt;&gt;"",'GR&amp;R VAR(Tol)'!H16,"")</f>
        <v>5</v>
      </c>
      <c r="I16" s="857">
        <f>IF('GR&amp;R VAR(Tol)'!I16&lt;&gt;"",'GR&amp;R VAR(Tol)'!I16,"")</f>
        <v>6</v>
      </c>
      <c r="J16" s="857">
        <f>IF('GR&amp;R VAR(Tol)'!J16&lt;&gt;"",'GR&amp;R VAR(Tol)'!J16,"")</f>
        <v>4</v>
      </c>
      <c r="K16" s="857">
        <f>IF('GR&amp;R VAR(Tol)'!K16&lt;&gt;"",'GR&amp;R VAR(Tol)'!K16,"")</f>
        <v>7</v>
      </c>
      <c r="L16" s="857">
        <f>IF('GR&amp;R VAR(Tol)'!L16&lt;&gt;"",'GR&amp;R VAR(Tol)'!L16,"")</f>
        <v>7</v>
      </c>
      <c r="M16" s="795"/>
      <c r="N16" s="818">
        <f t="shared" si="0"/>
        <v>5.4</v>
      </c>
    </row>
    <row r="17" spans="1:14" ht="18" customHeight="1">
      <c r="A17" s="518">
        <f>A16+1</f>
        <v>3</v>
      </c>
      <c r="B17" s="820">
        <v>3</v>
      </c>
      <c r="C17" s="858">
        <f>IF('GR&amp;R VAR(Tol)'!C17&lt;&gt;"",'GR&amp;R VAR(Tol)'!C17,"")</f>
        <v>5</v>
      </c>
      <c r="D17" s="858">
        <f>IF('GR&amp;R VAR(Tol)'!D17&lt;&gt;"",'GR&amp;R VAR(Tol)'!D17,"")</f>
        <v>2</v>
      </c>
      <c r="E17" s="858">
        <f>IF('GR&amp;R VAR(Tol)'!E17&lt;&gt;"",'GR&amp;R VAR(Tol)'!E17,"")</f>
        <v>8</v>
      </c>
      <c r="F17" s="858">
        <f>IF('GR&amp;R VAR(Tol)'!F17&lt;&gt;"",'GR&amp;R VAR(Tol)'!F17,"")</f>
        <v>7</v>
      </c>
      <c r="G17" s="858">
        <f>IF('GR&amp;R VAR(Tol)'!G17&lt;&gt;"",'GR&amp;R VAR(Tol)'!G17,"")</f>
        <v>7</v>
      </c>
      <c r="H17" s="858">
        <f>IF('GR&amp;R VAR(Tol)'!H17&lt;&gt;"",'GR&amp;R VAR(Tol)'!H17,"")</f>
        <v>5</v>
      </c>
      <c r="I17" s="858">
        <f>IF('GR&amp;R VAR(Tol)'!I17&lt;&gt;"",'GR&amp;R VAR(Tol)'!I17,"")</f>
        <v>6</v>
      </c>
      <c r="J17" s="858">
        <f>IF('GR&amp;R VAR(Tol)'!J17&lt;&gt;"",'GR&amp;R VAR(Tol)'!J17,"")</f>
        <v>4</v>
      </c>
      <c r="K17" s="858">
        <f>IF('GR&amp;R VAR(Tol)'!K17&lt;&gt;"",'GR&amp;R VAR(Tol)'!K17,"")</f>
        <v>7</v>
      </c>
      <c r="L17" s="858">
        <f>IF('GR&amp;R VAR(Tol)'!L17&lt;&gt;"",'GR&amp;R VAR(Tol)'!L17,"")</f>
        <v>7</v>
      </c>
      <c r="M17" s="795"/>
      <c r="N17" s="818">
        <f t="shared" si="0"/>
        <v>5.8</v>
      </c>
    </row>
    <row r="18" spans="1:14" ht="18" customHeight="1">
      <c r="A18" s="518">
        <f>A17+1</f>
        <v>4</v>
      </c>
      <c r="B18" s="820" t="s">
        <v>619</v>
      </c>
      <c r="C18" s="826">
        <f>IF(C15&lt;&gt;"",SUM(C15:C17)/COUNT(C15:C17),"")</f>
        <v>5</v>
      </c>
      <c r="D18" s="826">
        <f t="shared" ref="D18:L18" si="1">IF(D15&lt;&gt;"",SUM(D15:D17)/COUNT(D15:D17),"")</f>
        <v>2</v>
      </c>
      <c r="E18" s="826">
        <f t="shared" si="1"/>
        <v>8</v>
      </c>
      <c r="F18" s="826">
        <f t="shared" si="1"/>
        <v>5.666666666666667</v>
      </c>
      <c r="G18" s="826">
        <f t="shared" si="1"/>
        <v>5.666666666666667</v>
      </c>
      <c r="H18" s="826">
        <f t="shared" si="1"/>
        <v>5</v>
      </c>
      <c r="I18" s="826">
        <f t="shared" si="1"/>
        <v>6</v>
      </c>
      <c r="J18" s="826">
        <f t="shared" si="1"/>
        <v>4</v>
      </c>
      <c r="K18" s="826">
        <f t="shared" si="1"/>
        <v>7</v>
      </c>
      <c r="L18" s="826">
        <f t="shared" si="1"/>
        <v>7</v>
      </c>
      <c r="M18" s="827" t="s">
        <v>620</v>
      </c>
      <c r="N18" s="818">
        <f t="shared" si="0"/>
        <v>5.5333333333333332</v>
      </c>
    </row>
    <row r="19" spans="1:14" ht="18" customHeight="1" thickBot="1">
      <c r="A19" s="520">
        <f>A18+1</f>
        <v>5</v>
      </c>
      <c r="B19" s="521" t="s">
        <v>622</v>
      </c>
      <c r="C19" s="828">
        <f>IF(C15&lt;&gt;"",MAX(C15:C17)-MIN(C15:C17),"")</f>
        <v>0</v>
      </c>
      <c r="D19" s="828">
        <f t="shared" ref="D19:L19" si="2">IF(D15&lt;&gt;"",MAX(D15:D17)-MIN(D15:D17),"")</f>
        <v>0</v>
      </c>
      <c r="E19" s="828">
        <f t="shared" si="2"/>
        <v>0</v>
      </c>
      <c r="F19" s="828">
        <f t="shared" si="2"/>
        <v>2</v>
      </c>
      <c r="G19" s="828">
        <f t="shared" si="2"/>
        <v>2</v>
      </c>
      <c r="H19" s="828">
        <f t="shared" si="2"/>
        <v>0</v>
      </c>
      <c r="I19" s="828">
        <f t="shared" si="2"/>
        <v>0</v>
      </c>
      <c r="J19" s="828">
        <f t="shared" si="2"/>
        <v>0</v>
      </c>
      <c r="K19" s="828">
        <f t="shared" si="2"/>
        <v>0</v>
      </c>
      <c r="L19" s="828">
        <f t="shared" si="2"/>
        <v>0</v>
      </c>
      <c r="M19" s="522" t="s">
        <v>623</v>
      </c>
      <c r="N19" s="818">
        <f t="shared" si="0"/>
        <v>0.4</v>
      </c>
    </row>
    <row r="20" spans="1:14" ht="18" customHeight="1">
      <c r="A20" s="509" t="s">
        <v>628</v>
      </c>
      <c r="B20" s="510">
        <v>1</v>
      </c>
      <c r="C20" s="550">
        <f>IF('GR&amp;R VAR(Tol)'!C20&lt;&gt;"",'GR&amp;R VAR(Tol)'!C20,"")</f>
        <v>5</v>
      </c>
      <c r="D20" s="550">
        <f>IF('GR&amp;R VAR(Tol)'!D20&lt;&gt;"",'GR&amp;R VAR(Tol)'!D20,"")</f>
        <v>2</v>
      </c>
      <c r="E20" s="550">
        <f>IF('GR&amp;R VAR(Tol)'!E20&lt;&gt;"",'GR&amp;R VAR(Tol)'!E20,"")</f>
        <v>8</v>
      </c>
      <c r="F20" s="550">
        <f>IF('GR&amp;R VAR(Tol)'!F20&lt;&gt;"",'GR&amp;R VAR(Tol)'!F20,"")</f>
        <v>5</v>
      </c>
      <c r="G20" s="550">
        <f>IF('GR&amp;R VAR(Tol)'!G20&lt;&gt;"",'GR&amp;R VAR(Tol)'!G20,"")</f>
        <v>5</v>
      </c>
      <c r="H20" s="550">
        <f>IF('GR&amp;R VAR(Tol)'!H20&lt;&gt;"",'GR&amp;R VAR(Tol)'!H20,"")</f>
        <v>5</v>
      </c>
      <c r="I20" s="550">
        <f>IF('GR&amp;R VAR(Tol)'!I20&lt;&gt;"",'GR&amp;R VAR(Tol)'!I20,"")</f>
        <v>6</v>
      </c>
      <c r="J20" s="550">
        <f>IF('GR&amp;R VAR(Tol)'!J20&lt;&gt;"",'GR&amp;R VAR(Tol)'!J20,"")</f>
        <v>4</v>
      </c>
      <c r="K20" s="550">
        <f>IF('GR&amp;R VAR(Tol)'!K20&lt;&gt;"",'GR&amp;R VAR(Tol)'!K20,"")</f>
        <v>7</v>
      </c>
      <c r="L20" s="550">
        <f>IF('GR&amp;R VAR(Tol)'!L20&lt;&gt;"",'GR&amp;R VAR(Tol)'!L20,"")</f>
        <v>7</v>
      </c>
      <c r="M20" s="512"/>
      <c r="N20" s="513">
        <f t="shared" si="0"/>
        <v>5.4</v>
      </c>
    </row>
    <row r="21" spans="1:14" ht="18" customHeight="1">
      <c r="A21" s="518">
        <v>7</v>
      </c>
      <c r="B21" s="816">
        <v>2</v>
      </c>
      <c r="C21" s="857">
        <f>IF('GR&amp;R VAR(Tol)'!C21&lt;&gt;"",'GR&amp;R VAR(Tol)'!C21,"")</f>
        <v>5</v>
      </c>
      <c r="D21" s="857">
        <f>IF('GR&amp;R VAR(Tol)'!D21&lt;&gt;"",'GR&amp;R VAR(Tol)'!D21,"")</f>
        <v>2</v>
      </c>
      <c r="E21" s="857">
        <f>IF('GR&amp;R VAR(Tol)'!E21&lt;&gt;"",'GR&amp;R VAR(Tol)'!E21,"")</f>
        <v>8</v>
      </c>
      <c r="F21" s="857">
        <f>IF('GR&amp;R VAR(Tol)'!F21&lt;&gt;"",'GR&amp;R VAR(Tol)'!F21,"")</f>
        <v>5</v>
      </c>
      <c r="G21" s="857">
        <f>IF('GR&amp;R VAR(Tol)'!G21&lt;&gt;"",'GR&amp;R VAR(Tol)'!G21,"")</f>
        <v>3</v>
      </c>
      <c r="H21" s="857">
        <f>IF('GR&amp;R VAR(Tol)'!H21&lt;&gt;"",'GR&amp;R VAR(Tol)'!H21,"")</f>
        <v>3</v>
      </c>
      <c r="I21" s="857">
        <f>IF('GR&amp;R VAR(Tol)'!I21&lt;&gt;"",'GR&amp;R VAR(Tol)'!I21,"")</f>
        <v>6</v>
      </c>
      <c r="J21" s="857">
        <f>IF('GR&amp;R VAR(Tol)'!J21&lt;&gt;"",'GR&amp;R VAR(Tol)'!J21,"")</f>
        <v>4</v>
      </c>
      <c r="K21" s="857">
        <f>IF('GR&amp;R VAR(Tol)'!K21&lt;&gt;"",'GR&amp;R VAR(Tol)'!K21,"")</f>
        <v>7</v>
      </c>
      <c r="L21" s="857">
        <f>IF('GR&amp;R VAR(Tol)'!L21&lt;&gt;"",'GR&amp;R VAR(Tol)'!L21,"")</f>
        <v>7</v>
      </c>
      <c r="M21" s="795"/>
      <c r="N21" s="818">
        <f t="shared" si="0"/>
        <v>5</v>
      </c>
    </row>
    <row r="22" spans="1:14" ht="18" customHeight="1">
      <c r="A22" s="518">
        <f>A21+1</f>
        <v>8</v>
      </c>
      <c r="B22" s="820">
        <v>3</v>
      </c>
      <c r="C22" s="858">
        <f>IF('GR&amp;R VAR(Tol)'!C22&lt;&gt;"",'GR&amp;R VAR(Tol)'!C22,"")</f>
        <v>5</v>
      </c>
      <c r="D22" s="858">
        <f>IF('GR&amp;R VAR(Tol)'!D22&lt;&gt;"",'GR&amp;R VAR(Tol)'!D22,"")</f>
        <v>2</v>
      </c>
      <c r="E22" s="858">
        <f>IF('GR&amp;R VAR(Tol)'!E22&lt;&gt;"",'GR&amp;R VAR(Tol)'!E22,"")</f>
        <v>8</v>
      </c>
      <c r="F22" s="858">
        <f>IF('GR&amp;R VAR(Tol)'!F22&lt;&gt;"",'GR&amp;R VAR(Tol)'!F22,"")</f>
        <v>5</v>
      </c>
      <c r="G22" s="858">
        <f>IF('GR&amp;R VAR(Tol)'!G22&lt;&gt;"",'GR&amp;R VAR(Tol)'!G22,"")</f>
        <v>5</v>
      </c>
      <c r="H22" s="858">
        <f>IF('GR&amp;R VAR(Tol)'!H22&lt;&gt;"",'GR&amp;R VAR(Tol)'!H22,"")</f>
        <v>5</v>
      </c>
      <c r="I22" s="858">
        <f>IF('GR&amp;R VAR(Tol)'!I22&lt;&gt;"",'GR&amp;R VAR(Tol)'!I22,"")</f>
        <v>6</v>
      </c>
      <c r="J22" s="858">
        <f>IF('GR&amp;R VAR(Tol)'!J22&lt;&gt;"",'GR&amp;R VAR(Tol)'!J22,"")</f>
        <v>4</v>
      </c>
      <c r="K22" s="858">
        <f>IF('GR&amp;R VAR(Tol)'!K22&lt;&gt;"",'GR&amp;R VAR(Tol)'!K22,"")</f>
        <v>7</v>
      </c>
      <c r="L22" s="858">
        <f>IF('GR&amp;R VAR(Tol)'!L22&lt;&gt;"",'GR&amp;R VAR(Tol)'!L22,"")</f>
        <v>7</v>
      </c>
      <c r="M22" s="795"/>
      <c r="N22" s="818">
        <f t="shared" si="0"/>
        <v>5.4</v>
      </c>
    </row>
    <row r="23" spans="1:14" ht="18" customHeight="1">
      <c r="A23" s="518">
        <f>A22+1</f>
        <v>9</v>
      </c>
      <c r="B23" s="820" t="s">
        <v>619</v>
      </c>
      <c r="C23" s="826">
        <f t="shared" ref="C23:L23" si="3">IF(C20&lt;&gt;"",SUM(C20:C22)/COUNT(C20:C22),"")</f>
        <v>5</v>
      </c>
      <c r="D23" s="826">
        <f t="shared" si="3"/>
        <v>2</v>
      </c>
      <c r="E23" s="826">
        <f t="shared" si="3"/>
        <v>8</v>
      </c>
      <c r="F23" s="826">
        <f t="shared" si="3"/>
        <v>5</v>
      </c>
      <c r="G23" s="826">
        <f t="shared" si="3"/>
        <v>4.333333333333333</v>
      </c>
      <c r="H23" s="826">
        <f t="shared" si="3"/>
        <v>4.333333333333333</v>
      </c>
      <c r="I23" s="826">
        <f t="shared" si="3"/>
        <v>6</v>
      </c>
      <c r="J23" s="826">
        <f t="shared" si="3"/>
        <v>4</v>
      </c>
      <c r="K23" s="826">
        <f t="shared" si="3"/>
        <v>7</v>
      </c>
      <c r="L23" s="826">
        <f t="shared" si="3"/>
        <v>7</v>
      </c>
      <c r="M23" s="827" t="s">
        <v>629</v>
      </c>
      <c r="N23" s="818">
        <f t="shared" si="0"/>
        <v>5.2666666666666666</v>
      </c>
    </row>
    <row r="24" spans="1:14" ht="18" customHeight="1" thickBot="1">
      <c r="A24" s="520">
        <f>A23+1</f>
        <v>10</v>
      </c>
      <c r="B24" s="521" t="s">
        <v>622</v>
      </c>
      <c r="C24" s="828">
        <f t="shared" ref="C24:L24" si="4">IF(C20&lt;&gt;"",MAX(C20:C22)-MIN(C20:C22),"")</f>
        <v>0</v>
      </c>
      <c r="D24" s="828">
        <f t="shared" si="4"/>
        <v>0</v>
      </c>
      <c r="E24" s="828">
        <f t="shared" si="4"/>
        <v>0</v>
      </c>
      <c r="F24" s="828">
        <f t="shared" si="4"/>
        <v>0</v>
      </c>
      <c r="G24" s="828">
        <f t="shared" si="4"/>
        <v>2</v>
      </c>
      <c r="H24" s="828">
        <f t="shared" si="4"/>
        <v>2</v>
      </c>
      <c r="I24" s="828">
        <f t="shared" si="4"/>
        <v>0</v>
      </c>
      <c r="J24" s="828">
        <f t="shared" si="4"/>
        <v>0</v>
      </c>
      <c r="K24" s="828">
        <f t="shared" si="4"/>
        <v>0</v>
      </c>
      <c r="L24" s="828">
        <f t="shared" si="4"/>
        <v>0</v>
      </c>
      <c r="M24" s="522" t="s">
        <v>632</v>
      </c>
      <c r="N24" s="818">
        <f t="shared" si="0"/>
        <v>0.4</v>
      </c>
    </row>
    <row r="25" spans="1:14" ht="18" customHeight="1">
      <c r="A25" s="509" t="s">
        <v>636</v>
      </c>
      <c r="B25" s="510">
        <v>1</v>
      </c>
      <c r="C25" s="550">
        <f>IF('GR&amp;R VAR(Tol)'!C25&lt;&gt;"",'GR&amp;R VAR(Tol)'!C25,"")</f>
        <v>5</v>
      </c>
      <c r="D25" s="550">
        <f>IF('GR&amp;R VAR(Tol)'!D25&lt;&gt;"",'GR&amp;R VAR(Tol)'!D25,"")</f>
        <v>2</v>
      </c>
      <c r="E25" s="550">
        <f>IF('GR&amp;R VAR(Tol)'!E25&lt;&gt;"",'GR&amp;R VAR(Tol)'!E25,"")</f>
        <v>8</v>
      </c>
      <c r="F25" s="550">
        <f>IF('GR&amp;R VAR(Tol)'!F25&lt;&gt;"",'GR&amp;R VAR(Tol)'!F25,"")</f>
        <v>5</v>
      </c>
      <c r="G25" s="550">
        <f>IF('GR&amp;R VAR(Tol)'!G25&lt;&gt;"",'GR&amp;R VAR(Tol)'!G25,"")</f>
        <v>9</v>
      </c>
      <c r="H25" s="550">
        <f>IF('GR&amp;R VAR(Tol)'!H25&lt;&gt;"",'GR&amp;R VAR(Tol)'!H25,"")</f>
        <v>5</v>
      </c>
      <c r="I25" s="550">
        <f>IF('GR&amp;R VAR(Tol)'!I25&lt;&gt;"",'GR&amp;R VAR(Tol)'!I25,"")</f>
        <v>6</v>
      </c>
      <c r="J25" s="550">
        <f>IF('GR&amp;R VAR(Tol)'!J25&lt;&gt;"",'GR&amp;R VAR(Tol)'!J25,"")</f>
        <v>4</v>
      </c>
      <c r="K25" s="550">
        <f>IF('GR&amp;R VAR(Tol)'!K25&lt;&gt;"",'GR&amp;R VAR(Tol)'!K25,"")</f>
        <v>7</v>
      </c>
      <c r="L25" s="550">
        <f>IF('GR&amp;R VAR(Tol)'!L25&lt;&gt;"",'GR&amp;R VAR(Tol)'!L25,"")</f>
        <v>7</v>
      </c>
      <c r="M25" s="512"/>
      <c r="N25" s="513">
        <f t="shared" si="0"/>
        <v>5.8</v>
      </c>
    </row>
    <row r="26" spans="1:14" ht="18" customHeight="1">
      <c r="A26" s="518">
        <v>12</v>
      </c>
      <c r="B26" s="816">
        <v>2</v>
      </c>
      <c r="C26" s="857">
        <f>IF('GR&amp;R VAR(Tol)'!C26&lt;&gt;"",'GR&amp;R VAR(Tol)'!C26,"")</f>
        <v>5</v>
      </c>
      <c r="D26" s="857">
        <f>IF('GR&amp;R VAR(Tol)'!D26&lt;&gt;"",'GR&amp;R VAR(Tol)'!D26,"")</f>
        <v>2</v>
      </c>
      <c r="E26" s="857">
        <f>IF('GR&amp;R VAR(Tol)'!E26&lt;&gt;"",'GR&amp;R VAR(Tol)'!E26,"")</f>
        <v>8</v>
      </c>
      <c r="F26" s="857">
        <f>IF('GR&amp;R VAR(Tol)'!F26&lt;&gt;"",'GR&amp;R VAR(Tol)'!F26,"")</f>
        <v>5</v>
      </c>
      <c r="G26" s="857">
        <f>IF('GR&amp;R VAR(Tol)'!G26&lt;&gt;"",'GR&amp;R VAR(Tol)'!G26,"")</f>
        <v>5</v>
      </c>
      <c r="H26" s="857">
        <f>IF('GR&amp;R VAR(Tol)'!H26&lt;&gt;"",'GR&amp;R VAR(Tol)'!H26,"")</f>
        <v>5</v>
      </c>
      <c r="I26" s="857">
        <f>IF('GR&amp;R VAR(Tol)'!I26&lt;&gt;"",'GR&amp;R VAR(Tol)'!I26,"")</f>
        <v>6</v>
      </c>
      <c r="J26" s="857">
        <f>IF('GR&amp;R VAR(Tol)'!J26&lt;&gt;"",'GR&amp;R VAR(Tol)'!J26,"")</f>
        <v>4</v>
      </c>
      <c r="K26" s="857">
        <f>IF('GR&amp;R VAR(Tol)'!K26&lt;&gt;"",'GR&amp;R VAR(Tol)'!K26,"")</f>
        <v>7</v>
      </c>
      <c r="L26" s="857">
        <f>IF('GR&amp;R VAR(Tol)'!L26&lt;&gt;"",'GR&amp;R VAR(Tol)'!L26,"")</f>
        <v>7</v>
      </c>
      <c r="M26" s="795"/>
      <c r="N26" s="818">
        <f t="shared" si="0"/>
        <v>5.4</v>
      </c>
    </row>
    <row r="27" spans="1:14" ht="18" customHeight="1">
      <c r="A27" s="518">
        <f>A26+1</f>
        <v>13</v>
      </c>
      <c r="B27" s="820">
        <v>3</v>
      </c>
      <c r="C27" s="858">
        <f>IF('GR&amp;R VAR(Tol)'!C27&lt;&gt;"",'GR&amp;R VAR(Tol)'!C27,"")</f>
        <v>5</v>
      </c>
      <c r="D27" s="858">
        <f>IF('GR&amp;R VAR(Tol)'!D27&lt;&gt;"",'GR&amp;R VAR(Tol)'!D27,"")</f>
        <v>2</v>
      </c>
      <c r="E27" s="858">
        <f>IF('GR&amp;R VAR(Tol)'!E27&lt;&gt;"",'GR&amp;R VAR(Tol)'!E27,"")</f>
        <v>8</v>
      </c>
      <c r="F27" s="858">
        <f>IF('GR&amp;R VAR(Tol)'!F27&lt;&gt;"",'GR&amp;R VAR(Tol)'!F27,"")</f>
        <v>5</v>
      </c>
      <c r="G27" s="858">
        <f>IF('GR&amp;R VAR(Tol)'!G27&lt;&gt;"",'GR&amp;R VAR(Tol)'!G27,"")</f>
        <v>5</v>
      </c>
      <c r="H27" s="858">
        <f>IF('GR&amp;R VAR(Tol)'!H27&lt;&gt;"",'GR&amp;R VAR(Tol)'!H27,"")</f>
        <v>5</v>
      </c>
      <c r="I27" s="858">
        <f>IF('GR&amp;R VAR(Tol)'!I27&lt;&gt;"",'GR&amp;R VAR(Tol)'!I27,"")</f>
        <v>6</v>
      </c>
      <c r="J27" s="858">
        <f>IF('GR&amp;R VAR(Tol)'!J27&lt;&gt;"",'GR&amp;R VAR(Tol)'!J27,"")</f>
        <v>4</v>
      </c>
      <c r="K27" s="858">
        <f>IF('GR&amp;R VAR(Tol)'!K27&lt;&gt;"",'GR&amp;R VAR(Tol)'!K27,"")</f>
        <v>7</v>
      </c>
      <c r="L27" s="858">
        <f>IF('GR&amp;R VAR(Tol)'!L27&lt;&gt;"",'GR&amp;R VAR(Tol)'!L27,"")</f>
        <v>7</v>
      </c>
      <c r="M27" s="795"/>
      <c r="N27" s="818">
        <f t="shared" si="0"/>
        <v>5.4</v>
      </c>
    </row>
    <row r="28" spans="1:14" ht="18" customHeight="1">
      <c r="A28" s="518">
        <f>A27+1</f>
        <v>14</v>
      </c>
      <c r="B28" s="820" t="s">
        <v>619</v>
      </c>
      <c r="C28" s="826">
        <f t="shared" ref="C28:L28" si="5">IF(C25&lt;&gt;"",SUM(C25:C27)/COUNT(C25:C27),"")</f>
        <v>5</v>
      </c>
      <c r="D28" s="826">
        <f t="shared" si="5"/>
        <v>2</v>
      </c>
      <c r="E28" s="826">
        <f t="shared" si="5"/>
        <v>8</v>
      </c>
      <c r="F28" s="826">
        <f t="shared" si="5"/>
        <v>5</v>
      </c>
      <c r="G28" s="826">
        <f t="shared" si="5"/>
        <v>6.333333333333333</v>
      </c>
      <c r="H28" s="826">
        <f t="shared" si="5"/>
        <v>5</v>
      </c>
      <c r="I28" s="826">
        <f t="shared" si="5"/>
        <v>6</v>
      </c>
      <c r="J28" s="826">
        <f t="shared" si="5"/>
        <v>4</v>
      </c>
      <c r="K28" s="826">
        <f t="shared" si="5"/>
        <v>7</v>
      </c>
      <c r="L28" s="826">
        <f t="shared" si="5"/>
        <v>7</v>
      </c>
      <c r="M28" s="827" t="s">
        <v>640</v>
      </c>
      <c r="N28" s="818">
        <f t="shared" si="0"/>
        <v>5.5333333333333332</v>
      </c>
    </row>
    <row r="29" spans="1:14" ht="18" customHeight="1" thickBot="1">
      <c r="A29" s="520">
        <f>A28+1</f>
        <v>15</v>
      </c>
      <c r="B29" s="521" t="s">
        <v>622</v>
      </c>
      <c r="C29" s="828">
        <f t="shared" ref="C29:L29" si="6">IF(C25&lt;&gt;"",MAX(C25:C27)-MIN(C25:C27),"")</f>
        <v>0</v>
      </c>
      <c r="D29" s="828">
        <f t="shared" si="6"/>
        <v>0</v>
      </c>
      <c r="E29" s="828">
        <f t="shared" si="6"/>
        <v>0</v>
      </c>
      <c r="F29" s="828">
        <f t="shared" si="6"/>
        <v>0</v>
      </c>
      <c r="G29" s="828">
        <f t="shared" si="6"/>
        <v>4</v>
      </c>
      <c r="H29" s="828">
        <f t="shared" si="6"/>
        <v>0</v>
      </c>
      <c r="I29" s="828">
        <f t="shared" si="6"/>
        <v>0</v>
      </c>
      <c r="J29" s="828">
        <f t="shared" si="6"/>
        <v>0</v>
      </c>
      <c r="K29" s="828">
        <f t="shared" si="6"/>
        <v>0</v>
      </c>
      <c r="L29" s="828">
        <f t="shared" si="6"/>
        <v>0</v>
      </c>
      <c r="M29" s="522" t="s">
        <v>642</v>
      </c>
      <c r="N29" s="859">
        <f t="shared" si="0"/>
        <v>0.4</v>
      </c>
    </row>
    <row r="30" spans="1:14" ht="15">
      <c r="A30" s="532" t="s">
        <v>647</v>
      </c>
      <c r="B30" s="492"/>
      <c r="C30" s="533"/>
      <c r="D30" s="533"/>
      <c r="E30" s="533"/>
      <c r="F30" s="533"/>
      <c r="G30" s="533"/>
      <c r="H30" s="533"/>
      <c r="I30" s="533"/>
      <c r="J30" s="533"/>
      <c r="K30" s="533"/>
      <c r="L30" s="533"/>
      <c r="M30" s="534" t="s">
        <v>648</v>
      </c>
      <c r="N30" s="535">
        <f>IF(C15&lt;&gt;"",AVERAGE(C31:L31),"")</f>
        <v>5.4444444444444446</v>
      </c>
    </row>
    <row r="31" spans="1:14" ht="16.2" thickBot="1">
      <c r="A31" s="536" t="s">
        <v>672</v>
      </c>
      <c r="B31" s="507"/>
      <c r="C31" s="537">
        <f>IF(C18&lt;&gt;"",SUM(C18,C23,C28)/COUNT(C18,C23,C28),"")</f>
        <v>5</v>
      </c>
      <c r="D31" s="537">
        <f t="shared" ref="D31:L31" si="7">IF(D18&lt;&gt;"",SUM(D18,D23,D28)/COUNT(D18,D23,D28),"")</f>
        <v>2</v>
      </c>
      <c r="E31" s="537">
        <f t="shared" si="7"/>
        <v>8</v>
      </c>
      <c r="F31" s="537">
        <f t="shared" si="7"/>
        <v>5.2222222222222223</v>
      </c>
      <c r="G31" s="537">
        <f t="shared" si="7"/>
        <v>5.4444444444444438</v>
      </c>
      <c r="H31" s="537">
        <f t="shared" si="7"/>
        <v>4.7777777777777777</v>
      </c>
      <c r="I31" s="537">
        <f t="shared" si="7"/>
        <v>6</v>
      </c>
      <c r="J31" s="537">
        <f t="shared" si="7"/>
        <v>4</v>
      </c>
      <c r="K31" s="537">
        <f t="shared" si="7"/>
        <v>7</v>
      </c>
      <c r="L31" s="537">
        <f t="shared" si="7"/>
        <v>7</v>
      </c>
      <c r="M31" s="538" t="s">
        <v>650</v>
      </c>
      <c r="N31" s="539">
        <f>IF(C15&lt;&gt;"",MAX(C31:L31)-MIN(C31:L31),"")</f>
        <v>6</v>
      </c>
    </row>
    <row r="34" spans="1:2">
      <c r="A34" s="447" t="s">
        <v>673</v>
      </c>
      <c r="B34" s="447" t="s">
        <v>674</v>
      </c>
    </row>
    <row r="53" spans="16:26">
      <c r="P53" s="447" t="s">
        <v>675</v>
      </c>
    </row>
    <row r="54" spans="16:26">
      <c r="Q54" s="831">
        <v>1</v>
      </c>
      <c r="R54" s="831">
        <v>2</v>
      </c>
      <c r="S54" s="831">
        <v>3</v>
      </c>
      <c r="T54" s="831">
        <v>4</v>
      </c>
      <c r="U54" s="831">
        <v>5</v>
      </c>
      <c r="V54" s="831">
        <v>6</v>
      </c>
      <c r="W54" s="831">
        <v>7</v>
      </c>
      <c r="X54" s="831">
        <v>8</v>
      </c>
      <c r="Y54" s="831">
        <v>9</v>
      </c>
      <c r="Z54" s="831">
        <v>10</v>
      </c>
    </row>
    <row r="55" spans="16:26">
      <c r="P55" s="860" t="s">
        <v>676</v>
      </c>
      <c r="Q55" s="860">
        <f>$E$9</f>
        <v>10</v>
      </c>
      <c r="R55" s="860">
        <f>$Q$55</f>
        <v>10</v>
      </c>
      <c r="S55" s="860">
        <f t="shared" ref="S55:Z55" si="8">$Q$55</f>
        <v>10</v>
      </c>
      <c r="T55" s="860">
        <f t="shared" si="8"/>
        <v>10</v>
      </c>
      <c r="U55" s="860">
        <f t="shared" si="8"/>
        <v>10</v>
      </c>
      <c r="V55" s="860">
        <f t="shared" si="8"/>
        <v>10</v>
      </c>
      <c r="W55" s="860">
        <f t="shared" si="8"/>
        <v>10</v>
      </c>
      <c r="X55" s="860">
        <f t="shared" si="8"/>
        <v>10</v>
      </c>
      <c r="Y55" s="860">
        <f t="shared" si="8"/>
        <v>10</v>
      </c>
      <c r="Z55" s="860">
        <f t="shared" si="8"/>
        <v>10</v>
      </c>
    </row>
    <row r="56" spans="16:26">
      <c r="P56" s="860" t="s">
        <v>677</v>
      </c>
      <c r="Q56" s="860">
        <f>$D$9</f>
        <v>2</v>
      </c>
      <c r="R56" s="860">
        <f>$Q$56</f>
        <v>2</v>
      </c>
      <c r="S56" s="860">
        <f t="shared" ref="S56:Z56" si="9">$Q$56</f>
        <v>2</v>
      </c>
      <c r="T56" s="860">
        <f t="shared" si="9"/>
        <v>2</v>
      </c>
      <c r="U56" s="860">
        <f t="shared" si="9"/>
        <v>2</v>
      </c>
      <c r="V56" s="860">
        <f t="shared" si="9"/>
        <v>2</v>
      </c>
      <c r="W56" s="860">
        <f t="shared" si="9"/>
        <v>2</v>
      </c>
      <c r="X56" s="860">
        <f t="shared" si="9"/>
        <v>2</v>
      </c>
      <c r="Y56" s="860">
        <f t="shared" si="9"/>
        <v>2</v>
      </c>
      <c r="Z56" s="860">
        <f t="shared" si="9"/>
        <v>2</v>
      </c>
    </row>
    <row r="57" spans="16:26">
      <c r="P57" s="860" t="s">
        <v>678</v>
      </c>
      <c r="Q57" s="861">
        <f>IF(F11=3,2.58*(N19+N24+N29)/J11,3.27*(N19+N24+N29)/3)</f>
        <v>1.0320000000000003</v>
      </c>
      <c r="R57" s="862">
        <f>$Q$57</f>
        <v>1.0320000000000003</v>
      </c>
      <c r="S57" s="862">
        <f t="shared" ref="S57:Z57" si="10">$Q$57</f>
        <v>1.0320000000000003</v>
      </c>
      <c r="T57" s="862">
        <f t="shared" si="10"/>
        <v>1.0320000000000003</v>
      </c>
      <c r="U57" s="862">
        <f t="shared" si="10"/>
        <v>1.0320000000000003</v>
      </c>
      <c r="V57" s="862">
        <f t="shared" si="10"/>
        <v>1.0320000000000003</v>
      </c>
      <c r="W57" s="862">
        <f t="shared" si="10"/>
        <v>1.0320000000000003</v>
      </c>
      <c r="X57" s="862">
        <f t="shared" si="10"/>
        <v>1.0320000000000003</v>
      </c>
      <c r="Y57" s="862">
        <f t="shared" si="10"/>
        <v>1.0320000000000003</v>
      </c>
      <c r="Z57" s="862">
        <f t="shared" si="10"/>
        <v>1.0320000000000003</v>
      </c>
    </row>
    <row r="68" spans="2:13">
      <c r="B68" s="447" t="s">
        <v>679</v>
      </c>
      <c r="D68" s="795"/>
      <c r="E68" s="795"/>
      <c r="F68" s="795"/>
      <c r="G68" s="795"/>
      <c r="H68" s="795"/>
      <c r="I68" s="795"/>
      <c r="J68" s="795"/>
      <c r="K68" s="795"/>
      <c r="L68" s="795"/>
      <c r="M68" s="795"/>
    </row>
    <row r="69" spans="2:13">
      <c r="D69" s="837"/>
      <c r="E69" s="837"/>
      <c r="F69" s="837"/>
      <c r="G69" s="837"/>
      <c r="H69" s="837"/>
      <c r="I69" s="837"/>
      <c r="J69" s="837"/>
      <c r="K69" s="837"/>
      <c r="L69" s="837"/>
      <c r="M69" s="837"/>
    </row>
    <row r="90" spans="2:46">
      <c r="B90" s="447" t="s">
        <v>679</v>
      </c>
      <c r="D90" s="795"/>
      <c r="E90" s="795"/>
      <c r="F90" s="795"/>
      <c r="G90" s="795"/>
      <c r="H90" s="795"/>
      <c r="I90" s="795"/>
      <c r="J90" s="795"/>
      <c r="K90" s="795"/>
      <c r="L90" s="795"/>
      <c r="M90" s="795"/>
    </row>
    <row r="91" spans="2:46">
      <c r="D91" s="837"/>
      <c r="E91" s="837"/>
      <c r="F91" s="837"/>
      <c r="G91" s="837"/>
      <c r="H91" s="837"/>
      <c r="I91" s="837"/>
      <c r="J91" s="837"/>
      <c r="K91" s="837"/>
      <c r="L91" s="837"/>
      <c r="M91" s="837"/>
    </row>
    <row r="94" spans="2:46">
      <c r="P94" s="447" t="s">
        <v>680</v>
      </c>
    </row>
    <row r="95" spans="2:46">
      <c r="Q95" s="447" t="s">
        <v>681</v>
      </c>
      <c r="AA95" s="447" t="s">
        <v>682</v>
      </c>
      <c r="AK95" s="447" t="s">
        <v>683</v>
      </c>
    </row>
    <row r="96" spans="2:46">
      <c r="Q96" s="813">
        <v>1</v>
      </c>
      <c r="R96" s="813">
        <v>2</v>
      </c>
      <c r="S96" s="813">
        <v>3</v>
      </c>
      <c r="T96" s="813">
        <v>4</v>
      </c>
      <c r="U96" s="813">
        <v>5</v>
      </c>
      <c r="V96" s="813">
        <v>6</v>
      </c>
      <c r="W96" s="813">
        <v>7</v>
      </c>
      <c r="X96" s="813">
        <v>8</v>
      </c>
      <c r="Y96" s="813">
        <v>9</v>
      </c>
      <c r="Z96" s="813">
        <v>10</v>
      </c>
      <c r="AA96" s="813">
        <v>1</v>
      </c>
      <c r="AB96" s="813">
        <v>2</v>
      </c>
      <c r="AC96" s="813">
        <v>3</v>
      </c>
      <c r="AD96" s="813">
        <v>4</v>
      </c>
      <c r="AE96" s="813">
        <v>5</v>
      </c>
      <c r="AF96" s="813">
        <v>6</v>
      </c>
      <c r="AG96" s="813">
        <v>7</v>
      </c>
      <c r="AH96" s="813">
        <v>8</v>
      </c>
      <c r="AI96" s="813">
        <v>9</v>
      </c>
      <c r="AJ96" s="813">
        <v>10</v>
      </c>
      <c r="AK96" s="813">
        <v>1</v>
      </c>
      <c r="AL96" s="813">
        <v>2</v>
      </c>
      <c r="AM96" s="813">
        <v>3</v>
      </c>
      <c r="AN96" s="813">
        <v>4</v>
      </c>
      <c r="AO96" s="813">
        <v>5</v>
      </c>
      <c r="AP96" s="813">
        <v>6</v>
      </c>
      <c r="AQ96" s="813">
        <v>7</v>
      </c>
      <c r="AR96" s="813">
        <v>8</v>
      </c>
      <c r="AS96" s="813">
        <v>9</v>
      </c>
      <c r="AT96" s="813">
        <v>10</v>
      </c>
    </row>
    <row r="97" spans="2:46">
      <c r="P97" s="447" t="s">
        <v>323</v>
      </c>
      <c r="Q97" s="551">
        <f t="shared" ref="Q97:Z98" si="11">C18</f>
        <v>5</v>
      </c>
      <c r="R97" s="551">
        <f t="shared" si="11"/>
        <v>2</v>
      </c>
      <c r="S97" s="551">
        <f t="shared" si="11"/>
        <v>8</v>
      </c>
      <c r="T97" s="551">
        <f t="shared" si="11"/>
        <v>5.666666666666667</v>
      </c>
      <c r="U97" s="551">
        <f t="shared" si="11"/>
        <v>5.666666666666667</v>
      </c>
      <c r="V97" s="551">
        <f t="shared" si="11"/>
        <v>5</v>
      </c>
      <c r="W97" s="551">
        <f t="shared" si="11"/>
        <v>6</v>
      </c>
      <c r="X97" s="551">
        <f t="shared" si="11"/>
        <v>4</v>
      </c>
      <c r="Y97" s="551">
        <f t="shared" si="11"/>
        <v>7</v>
      </c>
      <c r="Z97" s="551">
        <f t="shared" si="11"/>
        <v>7</v>
      </c>
      <c r="AA97" s="551">
        <f t="shared" ref="AA97:AJ98" si="12">C23</f>
        <v>5</v>
      </c>
      <c r="AB97" s="551">
        <f t="shared" si="12"/>
        <v>2</v>
      </c>
      <c r="AC97" s="551">
        <f t="shared" si="12"/>
        <v>8</v>
      </c>
      <c r="AD97" s="551">
        <f t="shared" si="12"/>
        <v>5</v>
      </c>
      <c r="AE97" s="551">
        <f t="shared" si="12"/>
        <v>4.333333333333333</v>
      </c>
      <c r="AF97" s="551">
        <f t="shared" si="12"/>
        <v>4.333333333333333</v>
      </c>
      <c r="AG97" s="551">
        <f t="shared" si="12"/>
        <v>6</v>
      </c>
      <c r="AH97" s="551">
        <f t="shared" si="12"/>
        <v>4</v>
      </c>
      <c r="AI97" s="551">
        <f t="shared" si="12"/>
        <v>7</v>
      </c>
      <c r="AJ97" s="551">
        <f t="shared" si="12"/>
        <v>7</v>
      </c>
      <c r="AK97" s="551">
        <f t="shared" ref="AK97:AT98" si="13">C28</f>
        <v>5</v>
      </c>
      <c r="AL97" s="551">
        <f t="shared" si="13"/>
        <v>2</v>
      </c>
      <c r="AM97" s="551">
        <f t="shared" si="13"/>
        <v>8</v>
      </c>
      <c r="AN97" s="551">
        <f t="shared" si="13"/>
        <v>5</v>
      </c>
      <c r="AO97" s="551">
        <f t="shared" si="13"/>
        <v>6.333333333333333</v>
      </c>
      <c r="AP97" s="551">
        <f t="shared" si="13"/>
        <v>5</v>
      </c>
      <c r="AQ97" s="551">
        <f t="shared" si="13"/>
        <v>6</v>
      </c>
      <c r="AR97" s="551">
        <f t="shared" si="13"/>
        <v>4</v>
      </c>
      <c r="AS97" s="551">
        <f t="shared" si="13"/>
        <v>7</v>
      </c>
      <c r="AT97" s="551">
        <f t="shared" si="13"/>
        <v>7</v>
      </c>
    </row>
    <row r="98" spans="2:46">
      <c r="P98" s="447" t="s">
        <v>684</v>
      </c>
      <c r="Q98" s="551">
        <f t="shared" si="11"/>
        <v>0</v>
      </c>
      <c r="R98" s="551">
        <f t="shared" si="11"/>
        <v>0</v>
      </c>
      <c r="S98" s="551">
        <f t="shared" si="11"/>
        <v>0</v>
      </c>
      <c r="T98" s="551">
        <f t="shared" si="11"/>
        <v>2</v>
      </c>
      <c r="U98" s="551">
        <f t="shared" si="11"/>
        <v>2</v>
      </c>
      <c r="V98" s="551">
        <f t="shared" si="11"/>
        <v>0</v>
      </c>
      <c r="W98" s="551">
        <f t="shared" si="11"/>
        <v>0</v>
      </c>
      <c r="X98" s="551">
        <f t="shared" si="11"/>
        <v>0</v>
      </c>
      <c r="Y98" s="551">
        <f t="shared" si="11"/>
        <v>0</v>
      </c>
      <c r="Z98" s="551">
        <f>L19</f>
        <v>0</v>
      </c>
      <c r="AA98" s="551">
        <f t="shared" si="12"/>
        <v>0</v>
      </c>
      <c r="AB98" s="551">
        <f t="shared" si="12"/>
        <v>0</v>
      </c>
      <c r="AC98" s="551">
        <f t="shared" si="12"/>
        <v>0</v>
      </c>
      <c r="AD98" s="551">
        <f t="shared" si="12"/>
        <v>0</v>
      </c>
      <c r="AE98" s="551">
        <f t="shared" si="12"/>
        <v>2</v>
      </c>
      <c r="AF98" s="551">
        <f t="shared" si="12"/>
        <v>2</v>
      </c>
      <c r="AG98" s="551">
        <f t="shared" si="12"/>
        <v>0</v>
      </c>
      <c r="AH98" s="551">
        <f t="shared" si="12"/>
        <v>0</v>
      </c>
      <c r="AI98" s="551">
        <f t="shared" si="12"/>
        <v>0</v>
      </c>
      <c r="AJ98" s="551">
        <f>L24</f>
        <v>0</v>
      </c>
      <c r="AK98" s="551">
        <f t="shared" si="13"/>
        <v>0</v>
      </c>
      <c r="AL98" s="551">
        <f t="shared" si="13"/>
        <v>0</v>
      </c>
      <c r="AM98" s="551">
        <f t="shared" si="13"/>
        <v>0</v>
      </c>
      <c r="AN98" s="551">
        <f t="shared" si="13"/>
        <v>0</v>
      </c>
      <c r="AO98" s="551">
        <f t="shared" si="13"/>
        <v>4</v>
      </c>
      <c r="AP98" s="551">
        <f t="shared" si="13"/>
        <v>0</v>
      </c>
      <c r="AQ98" s="551">
        <f t="shared" si="13"/>
        <v>0</v>
      </c>
      <c r="AR98" s="551">
        <f t="shared" si="13"/>
        <v>0</v>
      </c>
      <c r="AS98" s="551">
        <f t="shared" si="13"/>
        <v>0</v>
      </c>
      <c r="AT98" s="551">
        <f>L29</f>
        <v>0</v>
      </c>
    </row>
    <row r="99" spans="2:46">
      <c r="P99" s="447" t="s">
        <v>685</v>
      </c>
      <c r="AA99" s="447">
        <f t="shared" ref="AA99:AJ100" si="14">Q55</f>
        <v>10</v>
      </c>
      <c r="AB99" s="447">
        <f t="shared" si="14"/>
        <v>10</v>
      </c>
      <c r="AC99" s="447">
        <f t="shared" si="14"/>
        <v>10</v>
      </c>
      <c r="AD99" s="447">
        <f t="shared" si="14"/>
        <v>10</v>
      </c>
      <c r="AE99" s="447">
        <f t="shared" si="14"/>
        <v>10</v>
      </c>
      <c r="AF99" s="447">
        <f t="shared" si="14"/>
        <v>10</v>
      </c>
      <c r="AG99" s="447">
        <f t="shared" si="14"/>
        <v>10</v>
      </c>
      <c r="AH99" s="447">
        <f t="shared" si="14"/>
        <v>10</v>
      </c>
      <c r="AI99" s="447">
        <f t="shared" si="14"/>
        <v>10</v>
      </c>
      <c r="AJ99" s="447">
        <f t="shared" si="14"/>
        <v>10</v>
      </c>
    </row>
    <row r="100" spans="2:46">
      <c r="P100" s="447" t="s">
        <v>686</v>
      </c>
      <c r="AA100" s="447">
        <f t="shared" si="14"/>
        <v>2</v>
      </c>
      <c r="AB100" s="447">
        <f t="shared" si="14"/>
        <v>2</v>
      </c>
      <c r="AC100" s="447">
        <f t="shared" si="14"/>
        <v>2</v>
      </c>
      <c r="AD100" s="447">
        <f t="shared" si="14"/>
        <v>2</v>
      </c>
      <c r="AE100" s="447">
        <f t="shared" si="14"/>
        <v>2</v>
      </c>
      <c r="AF100" s="447">
        <f t="shared" si="14"/>
        <v>2</v>
      </c>
      <c r="AG100" s="447">
        <f t="shared" si="14"/>
        <v>2</v>
      </c>
      <c r="AH100" s="447">
        <f t="shared" si="14"/>
        <v>2</v>
      </c>
      <c r="AI100" s="447">
        <f t="shared" si="14"/>
        <v>2</v>
      </c>
      <c r="AJ100" s="447">
        <f>Z56</f>
        <v>2</v>
      </c>
    </row>
    <row r="101" spans="2:46">
      <c r="P101" s="447" t="s">
        <v>687</v>
      </c>
      <c r="AK101" s="447">
        <f t="shared" ref="AK101:AT102" si="15">AA99</f>
        <v>10</v>
      </c>
      <c r="AL101" s="447">
        <f t="shared" si="15"/>
        <v>10</v>
      </c>
      <c r="AM101" s="447">
        <f t="shared" si="15"/>
        <v>10</v>
      </c>
      <c r="AN101" s="447">
        <f t="shared" si="15"/>
        <v>10</v>
      </c>
      <c r="AO101" s="447">
        <f t="shared" si="15"/>
        <v>10</v>
      </c>
      <c r="AP101" s="447">
        <f t="shared" si="15"/>
        <v>10</v>
      </c>
      <c r="AQ101" s="447">
        <f t="shared" si="15"/>
        <v>10</v>
      </c>
      <c r="AR101" s="447">
        <f t="shared" si="15"/>
        <v>10</v>
      </c>
      <c r="AS101" s="447">
        <f t="shared" si="15"/>
        <v>10</v>
      </c>
      <c r="AT101" s="447">
        <f t="shared" si="15"/>
        <v>10</v>
      </c>
    </row>
    <row r="102" spans="2:46">
      <c r="P102" s="447" t="s">
        <v>688</v>
      </c>
      <c r="AK102" s="447">
        <f t="shared" si="15"/>
        <v>2</v>
      </c>
      <c r="AL102" s="447">
        <f t="shared" si="15"/>
        <v>2</v>
      </c>
      <c r="AM102" s="447">
        <f t="shared" si="15"/>
        <v>2</v>
      </c>
      <c r="AN102" s="447">
        <f t="shared" si="15"/>
        <v>2</v>
      </c>
      <c r="AO102" s="447">
        <f t="shared" si="15"/>
        <v>2</v>
      </c>
      <c r="AP102" s="447">
        <f t="shared" si="15"/>
        <v>2</v>
      </c>
      <c r="AQ102" s="447">
        <f t="shared" si="15"/>
        <v>2</v>
      </c>
      <c r="AR102" s="447">
        <f t="shared" si="15"/>
        <v>2</v>
      </c>
      <c r="AS102" s="447">
        <f t="shared" si="15"/>
        <v>2</v>
      </c>
      <c r="AT102" s="447">
        <f t="shared" si="15"/>
        <v>2</v>
      </c>
    </row>
    <row r="103" spans="2:46">
      <c r="P103" s="447" t="s">
        <v>689</v>
      </c>
      <c r="AA103" s="552">
        <f>Q57</f>
        <v>1.0320000000000003</v>
      </c>
      <c r="AB103" s="552">
        <f>AA103</f>
        <v>1.0320000000000003</v>
      </c>
      <c r="AC103" s="552">
        <f t="shared" ref="AC103:AJ103" si="16">AB103</f>
        <v>1.0320000000000003</v>
      </c>
      <c r="AD103" s="552">
        <f t="shared" si="16"/>
        <v>1.0320000000000003</v>
      </c>
      <c r="AE103" s="552">
        <f t="shared" si="16"/>
        <v>1.0320000000000003</v>
      </c>
      <c r="AF103" s="552">
        <f t="shared" si="16"/>
        <v>1.0320000000000003</v>
      </c>
      <c r="AG103" s="552">
        <f t="shared" si="16"/>
        <v>1.0320000000000003</v>
      </c>
      <c r="AH103" s="552">
        <f t="shared" si="16"/>
        <v>1.0320000000000003</v>
      </c>
      <c r="AI103" s="552">
        <f t="shared" si="16"/>
        <v>1.0320000000000003</v>
      </c>
      <c r="AJ103" s="552">
        <f t="shared" si="16"/>
        <v>1.0320000000000003</v>
      </c>
    </row>
    <row r="104" spans="2:46">
      <c r="P104" s="447" t="s">
        <v>690</v>
      </c>
      <c r="AK104" s="552">
        <f>AA103</f>
        <v>1.0320000000000003</v>
      </c>
      <c r="AL104" s="552">
        <f t="shared" ref="AL104:AT104" si="17">AB103</f>
        <v>1.0320000000000003</v>
      </c>
      <c r="AM104" s="552">
        <f t="shared" si="17"/>
        <v>1.0320000000000003</v>
      </c>
      <c r="AN104" s="552">
        <f t="shared" si="17"/>
        <v>1.0320000000000003</v>
      </c>
      <c r="AO104" s="552">
        <f t="shared" si="17"/>
        <v>1.0320000000000003</v>
      </c>
      <c r="AP104" s="552">
        <f t="shared" si="17"/>
        <v>1.0320000000000003</v>
      </c>
      <c r="AQ104" s="552">
        <f t="shared" si="17"/>
        <v>1.0320000000000003</v>
      </c>
      <c r="AR104" s="552">
        <f t="shared" si="17"/>
        <v>1.0320000000000003</v>
      </c>
      <c r="AS104" s="552">
        <f t="shared" si="17"/>
        <v>1.0320000000000003</v>
      </c>
      <c r="AT104" s="552">
        <f t="shared" si="17"/>
        <v>1.0320000000000003</v>
      </c>
    </row>
    <row r="111" spans="2:46">
      <c r="B111" s="447" t="s">
        <v>679</v>
      </c>
      <c r="D111" s="795"/>
      <c r="E111" s="795"/>
      <c r="F111" s="795"/>
      <c r="G111" s="795"/>
      <c r="H111" s="795"/>
      <c r="I111" s="795"/>
      <c r="J111" s="795"/>
      <c r="K111" s="795"/>
      <c r="L111" s="795"/>
      <c r="M111" s="795"/>
    </row>
    <row r="112" spans="2:46">
      <c r="D112" s="837"/>
      <c r="E112" s="837"/>
      <c r="F112" s="837"/>
      <c r="G112" s="837"/>
      <c r="H112" s="837"/>
      <c r="I112" s="837"/>
      <c r="J112" s="837"/>
      <c r="K112" s="837"/>
      <c r="L112" s="837"/>
      <c r="M112" s="837"/>
    </row>
    <row r="133" spans="2:26">
      <c r="B133" s="447" t="s">
        <v>679</v>
      </c>
      <c r="D133" s="795"/>
      <c r="E133" s="795"/>
      <c r="F133" s="795"/>
      <c r="G133" s="795"/>
      <c r="H133" s="795"/>
      <c r="I133" s="795"/>
      <c r="J133" s="795"/>
      <c r="K133" s="795"/>
      <c r="L133" s="795"/>
      <c r="M133" s="795"/>
    </row>
    <row r="134" spans="2:26">
      <c r="D134" s="837"/>
      <c r="E134" s="837"/>
      <c r="F134" s="837"/>
      <c r="G134" s="837"/>
      <c r="H134" s="837"/>
      <c r="I134" s="837"/>
      <c r="J134" s="837"/>
      <c r="K134" s="837"/>
      <c r="L134" s="837"/>
      <c r="M134" s="837"/>
    </row>
    <row r="142" spans="2:26">
      <c r="Q142" s="551"/>
      <c r="R142" s="551"/>
      <c r="S142" s="551"/>
      <c r="T142" s="551"/>
      <c r="U142" s="551"/>
      <c r="V142" s="551"/>
      <c r="W142" s="551"/>
      <c r="X142" s="551"/>
      <c r="Y142" s="551"/>
      <c r="Z142" s="551"/>
    </row>
    <row r="143" spans="2:26">
      <c r="Q143" s="551"/>
      <c r="R143" s="551"/>
      <c r="S143" s="551"/>
      <c r="T143" s="551"/>
      <c r="U143" s="551"/>
      <c r="V143" s="551"/>
      <c r="W143" s="551"/>
      <c r="X143" s="551"/>
      <c r="Y143" s="551"/>
      <c r="Z143" s="551"/>
    </row>
    <row r="144" spans="2:26">
      <c r="Q144" s="551"/>
      <c r="R144" s="551"/>
      <c r="S144" s="551"/>
      <c r="T144" s="551"/>
      <c r="U144" s="551"/>
      <c r="V144" s="551"/>
      <c r="W144" s="551"/>
      <c r="X144" s="551"/>
      <c r="Y144" s="551"/>
      <c r="Z144" s="551"/>
    </row>
    <row r="145" spans="17:26">
      <c r="Q145" s="551"/>
      <c r="R145" s="551"/>
      <c r="S145" s="551"/>
      <c r="T145" s="551"/>
      <c r="U145" s="551"/>
      <c r="V145" s="551"/>
      <c r="W145" s="551"/>
      <c r="X145" s="551"/>
      <c r="Y145" s="551"/>
      <c r="Z145" s="551"/>
    </row>
    <row r="146" spans="17:26">
      <c r="Q146" s="551"/>
      <c r="R146" s="551"/>
      <c r="S146" s="551"/>
      <c r="T146" s="551"/>
      <c r="U146" s="551"/>
      <c r="V146" s="551"/>
      <c r="W146" s="551"/>
      <c r="X146" s="551"/>
      <c r="Y146" s="551"/>
      <c r="Z146" s="551"/>
    </row>
    <row r="147" spans="17:26">
      <c r="Q147" s="551"/>
      <c r="R147" s="551"/>
      <c r="S147" s="551"/>
      <c r="T147" s="551"/>
      <c r="U147" s="551"/>
      <c r="V147" s="551"/>
      <c r="W147" s="551"/>
      <c r="X147" s="551"/>
      <c r="Y147" s="551"/>
      <c r="Z147" s="551"/>
    </row>
    <row r="148" spans="17:26">
      <c r="Q148" s="553"/>
      <c r="R148" s="553"/>
      <c r="S148" s="553"/>
      <c r="T148" s="553"/>
      <c r="U148" s="553"/>
      <c r="V148" s="553"/>
      <c r="W148" s="553"/>
      <c r="X148" s="553"/>
      <c r="Y148" s="553"/>
      <c r="Z148" s="553"/>
    </row>
    <row r="163" spans="2:13">
      <c r="B163" s="447" t="s">
        <v>679</v>
      </c>
      <c r="D163" s="795"/>
      <c r="E163" s="795"/>
      <c r="F163" s="795"/>
      <c r="G163" s="795"/>
      <c r="H163" s="795"/>
      <c r="I163" s="795"/>
      <c r="J163" s="795"/>
      <c r="K163" s="795"/>
      <c r="L163" s="795"/>
      <c r="M163" s="795"/>
    </row>
    <row r="164" spans="2:13">
      <c r="D164" s="837"/>
      <c r="E164" s="837"/>
      <c r="F164" s="837"/>
      <c r="G164" s="837"/>
      <c r="H164" s="837"/>
      <c r="I164" s="837"/>
      <c r="J164" s="837"/>
      <c r="K164" s="837"/>
      <c r="L164" s="837"/>
      <c r="M164" s="837"/>
    </row>
    <row r="178" spans="16:61">
      <c r="P178" s="447" t="s">
        <v>680</v>
      </c>
    </row>
    <row r="179" spans="16:61">
      <c r="U179" s="447" t="s">
        <v>691</v>
      </c>
      <c r="AD179" s="447" t="s">
        <v>692</v>
      </c>
      <c r="AM179" s="447" t="s">
        <v>693</v>
      </c>
      <c r="AV179" s="447" t="s">
        <v>694</v>
      </c>
      <c r="BE179" s="447" t="s">
        <v>695</v>
      </c>
    </row>
    <row r="180" spans="16:61">
      <c r="Q180" s="447" t="s">
        <v>696</v>
      </c>
      <c r="R180" s="447" t="s">
        <v>697</v>
      </c>
      <c r="S180" s="447" t="s">
        <v>698</v>
      </c>
      <c r="T180" s="447" t="s">
        <v>699</v>
      </c>
      <c r="U180" s="447" t="s">
        <v>700</v>
      </c>
      <c r="V180" s="447" t="s">
        <v>701</v>
      </c>
      <c r="W180" s="447" t="s">
        <v>702</v>
      </c>
      <c r="X180" s="447" t="s">
        <v>703</v>
      </c>
      <c r="Y180" s="447" t="s">
        <v>704</v>
      </c>
      <c r="Z180" s="447" t="s">
        <v>696</v>
      </c>
      <c r="AA180" s="447" t="s">
        <v>697</v>
      </c>
      <c r="AB180" s="447" t="s">
        <v>698</v>
      </c>
      <c r="AC180" s="447" t="s">
        <v>699</v>
      </c>
      <c r="AD180" s="447" t="s">
        <v>700</v>
      </c>
      <c r="AE180" s="447" t="s">
        <v>701</v>
      </c>
      <c r="AF180" s="447" t="s">
        <v>702</v>
      </c>
      <c r="AG180" s="447" t="s">
        <v>703</v>
      </c>
      <c r="AH180" s="447" t="s">
        <v>704</v>
      </c>
      <c r="AI180" s="447" t="s">
        <v>696</v>
      </c>
      <c r="AJ180" s="447" t="s">
        <v>697</v>
      </c>
      <c r="AK180" s="447" t="s">
        <v>698</v>
      </c>
      <c r="AL180" s="447" t="s">
        <v>699</v>
      </c>
      <c r="AM180" s="447" t="s">
        <v>700</v>
      </c>
      <c r="AN180" s="447" t="s">
        <v>701</v>
      </c>
      <c r="AO180" s="447" t="s">
        <v>702</v>
      </c>
      <c r="AP180" s="447" t="s">
        <v>703</v>
      </c>
      <c r="AQ180" s="447" t="s">
        <v>704</v>
      </c>
      <c r="AR180" s="447" t="s">
        <v>696</v>
      </c>
      <c r="AS180" s="447" t="s">
        <v>697</v>
      </c>
      <c r="AT180" s="447" t="s">
        <v>698</v>
      </c>
      <c r="AU180" s="447" t="s">
        <v>699</v>
      </c>
      <c r="AV180" s="447" t="s">
        <v>700</v>
      </c>
      <c r="AW180" s="447" t="s">
        <v>701</v>
      </c>
      <c r="AX180" s="447" t="s">
        <v>702</v>
      </c>
      <c r="AY180" s="447" t="s">
        <v>703</v>
      </c>
      <c r="AZ180" s="447" t="s">
        <v>704</v>
      </c>
      <c r="BA180" s="447" t="s">
        <v>696</v>
      </c>
      <c r="BB180" s="447" t="s">
        <v>697</v>
      </c>
      <c r="BC180" s="447" t="s">
        <v>698</v>
      </c>
      <c r="BD180" s="447" t="s">
        <v>699</v>
      </c>
      <c r="BE180" s="447" t="s">
        <v>700</v>
      </c>
      <c r="BF180" s="447" t="s">
        <v>701</v>
      </c>
      <c r="BG180" s="447" t="s">
        <v>702</v>
      </c>
      <c r="BH180" s="447" t="s">
        <v>703</v>
      </c>
      <c r="BI180" s="447" t="s">
        <v>704</v>
      </c>
    </row>
    <row r="181" spans="16:61">
      <c r="P181" s="554" t="s">
        <v>705</v>
      </c>
      <c r="Q181" s="551">
        <f>C15</f>
        <v>5</v>
      </c>
      <c r="R181" s="551">
        <f>C16</f>
        <v>5</v>
      </c>
      <c r="S181" s="551">
        <f>C17</f>
        <v>5</v>
      </c>
      <c r="Z181" s="551">
        <f>D15</f>
        <v>2</v>
      </c>
      <c r="AA181" s="551">
        <f>D16</f>
        <v>2</v>
      </c>
      <c r="AB181" s="551">
        <f>D17</f>
        <v>2</v>
      </c>
      <c r="AI181" s="551">
        <f>E15</f>
        <v>8</v>
      </c>
      <c r="AJ181" s="551">
        <f>E16</f>
        <v>8</v>
      </c>
      <c r="AK181" s="551">
        <f>E17</f>
        <v>8</v>
      </c>
      <c r="AR181" s="551">
        <f>F15</f>
        <v>5</v>
      </c>
      <c r="AS181" s="551">
        <f>F16</f>
        <v>5</v>
      </c>
      <c r="AT181" s="551">
        <f>F17</f>
        <v>7</v>
      </c>
      <c r="BA181" s="551">
        <f>G15</f>
        <v>5</v>
      </c>
      <c r="BB181" s="551">
        <f>G16</f>
        <v>5</v>
      </c>
      <c r="BC181" s="551">
        <f>G17</f>
        <v>7</v>
      </c>
    </row>
    <row r="182" spans="16:61">
      <c r="P182" s="554" t="s">
        <v>706</v>
      </c>
      <c r="T182" s="551">
        <f>IF(C20&lt;&gt;"",C20,"")</f>
        <v>5</v>
      </c>
      <c r="U182" s="551">
        <f>IF(C21&lt;&gt;"",C21,"")</f>
        <v>5</v>
      </c>
      <c r="V182" s="551">
        <f>IF(C22&lt;&gt;"",C22,"")</f>
        <v>5</v>
      </c>
      <c r="AC182" s="551">
        <f>IF(D20&lt;&gt;"",D20,"")</f>
        <v>2</v>
      </c>
      <c r="AD182" s="551">
        <f>IF(D21&lt;&gt;"",D21,"")</f>
        <v>2</v>
      </c>
      <c r="AE182" s="551">
        <f>IF(D22&lt;&gt;"",D22,"")</f>
        <v>2</v>
      </c>
      <c r="AL182" s="551">
        <f>IF(E20&lt;&gt;"",E20,"")</f>
        <v>8</v>
      </c>
      <c r="AM182" s="551">
        <f>IF(E21&lt;&gt;"",E21,"")</f>
        <v>8</v>
      </c>
      <c r="AN182" s="551">
        <f>IF(E22&lt;&gt;"",E22,"")</f>
        <v>8</v>
      </c>
      <c r="AU182" s="551">
        <f>IF(F20&lt;&gt;"",F20,"")</f>
        <v>5</v>
      </c>
      <c r="AV182" s="551">
        <f>IF(F21&lt;&gt;"",F21,"")</f>
        <v>5</v>
      </c>
      <c r="AW182" s="551">
        <f>IF(F22&lt;&gt;"",F22,"")</f>
        <v>5</v>
      </c>
      <c r="BD182" s="551">
        <f>IF(G20&lt;&gt;"",G20,"")</f>
        <v>5</v>
      </c>
      <c r="BE182" s="551">
        <f>IF(G21&lt;&gt;"",G21,"")</f>
        <v>3</v>
      </c>
      <c r="BF182" s="551">
        <f>IF(G22&lt;&gt;"",G22,"")</f>
        <v>5</v>
      </c>
    </row>
    <row r="183" spans="16:61">
      <c r="P183" s="554" t="s">
        <v>707</v>
      </c>
      <c r="W183" s="551">
        <f>IF(C25&lt;&gt;"",C25,"")</f>
        <v>5</v>
      </c>
      <c r="X183" s="551">
        <f>IF(C26&lt;&gt;"",C26,"")</f>
        <v>5</v>
      </c>
      <c r="Y183" s="551">
        <f>IF(C27&lt;&gt;"",C27,"")</f>
        <v>5</v>
      </c>
      <c r="AF183" s="551">
        <f>IF(D25&lt;&gt;"",D25,"")</f>
        <v>2</v>
      </c>
      <c r="AG183" s="551">
        <f>IF(D26&lt;&gt;"",D26,"")</f>
        <v>2</v>
      </c>
      <c r="AH183" s="551">
        <f>IF(D27&lt;&gt;"",D27,"")</f>
        <v>2</v>
      </c>
      <c r="AO183" s="551">
        <f>IF(E25&lt;&gt;"",E25,"")</f>
        <v>8</v>
      </c>
      <c r="AP183" s="551">
        <f>IF(E26&lt;&gt;"",E26,"")</f>
        <v>8</v>
      </c>
      <c r="AQ183" s="551">
        <f>IF(E27&lt;&gt;"",E27,"")</f>
        <v>8</v>
      </c>
      <c r="AX183" s="551">
        <f>IF(F25&lt;&gt;"",F25,"")</f>
        <v>5</v>
      </c>
      <c r="AY183" s="551">
        <f>IF(F26&lt;&gt;"",F26,"")</f>
        <v>5</v>
      </c>
      <c r="AZ183" s="551">
        <f>IF(F27&lt;&gt;"",F27,"")</f>
        <v>5</v>
      </c>
      <c r="BG183" s="551">
        <f>IF(G25&lt;&gt;"",G25,"")</f>
        <v>9</v>
      </c>
      <c r="BH183" s="551">
        <f>IF(G26&lt;&gt;"",G26,"")</f>
        <v>5</v>
      </c>
      <c r="BI183" s="551">
        <f>IF(G27&lt;&gt;"",G27,"")</f>
        <v>5</v>
      </c>
    </row>
    <row r="185" spans="16:61">
      <c r="U185" s="447" t="s">
        <v>708</v>
      </c>
      <c r="AD185" s="447" t="s">
        <v>709</v>
      </c>
      <c r="AM185" s="447" t="s">
        <v>710</v>
      </c>
      <c r="AV185" s="447" t="s">
        <v>711</v>
      </c>
      <c r="BE185" s="447" t="s">
        <v>712</v>
      </c>
    </row>
    <row r="186" spans="16:61">
      <c r="Q186" s="447" t="s">
        <v>696</v>
      </c>
      <c r="R186" s="447" t="s">
        <v>697</v>
      </c>
      <c r="S186" s="447" t="s">
        <v>698</v>
      </c>
      <c r="T186" s="447" t="s">
        <v>699</v>
      </c>
      <c r="U186" s="447" t="s">
        <v>700</v>
      </c>
      <c r="V186" s="447" t="s">
        <v>701</v>
      </c>
      <c r="W186" s="447" t="s">
        <v>702</v>
      </c>
      <c r="X186" s="447" t="s">
        <v>703</v>
      </c>
      <c r="Y186" s="447" t="s">
        <v>704</v>
      </c>
      <c r="Z186" s="447" t="s">
        <v>696</v>
      </c>
      <c r="AA186" s="447" t="s">
        <v>697</v>
      </c>
      <c r="AB186" s="447" t="s">
        <v>698</v>
      </c>
      <c r="AC186" s="447" t="s">
        <v>699</v>
      </c>
      <c r="AD186" s="447" t="s">
        <v>700</v>
      </c>
      <c r="AE186" s="447" t="s">
        <v>701</v>
      </c>
      <c r="AF186" s="447" t="s">
        <v>702</v>
      </c>
      <c r="AG186" s="447" t="s">
        <v>703</v>
      </c>
      <c r="AH186" s="447" t="s">
        <v>704</v>
      </c>
      <c r="AI186" s="447" t="s">
        <v>696</v>
      </c>
      <c r="AJ186" s="447" t="s">
        <v>697</v>
      </c>
      <c r="AK186" s="447" t="s">
        <v>698</v>
      </c>
      <c r="AL186" s="447" t="s">
        <v>699</v>
      </c>
      <c r="AM186" s="447" t="s">
        <v>700</v>
      </c>
      <c r="AN186" s="447" t="s">
        <v>701</v>
      </c>
      <c r="AO186" s="447" t="s">
        <v>702</v>
      </c>
      <c r="AP186" s="447" t="s">
        <v>703</v>
      </c>
      <c r="AQ186" s="447" t="s">
        <v>704</v>
      </c>
      <c r="AR186" s="447" t="s">
        <v>696</v>
      </c>
      <c r="AS186" s="447" t="s">
        <v>697</v>
      </c>
      <c r="AT186" s="447" t="s">
        <v>698</v>
      </c>
      <c r="AU186" s="447" t="s">
        <v>699</v>
      </c>
      <c r="AV186" s="447" t="s">
        <v>700</v>
      </c>
      <c r="AW186" s="447" t="s">
        <v>701</v>
      </c>
      <c r="AX186" s="447" t="s">
        <v>702</v>
      </c>
      <c r="AY186" s="447" t="s">
        <v>703</v>
      </c>
      <c r="AZ186" s="447" t="s">
        <v>704</v>
      </c>
      <c r="BA186" s="447" t="s">
        <v>696</v>
      </c>
      <c r="BB186" s="447" t="s">
        <v>697</v>
      </c>
      <c r="BC186" s="447" t="s">
        <v>698</v>
      </c>
      <c r="BD186" s="447" t="s">
        <v>699</v>
      </c>
      <c r="BE186" s="447" t="s">
        <v>700</v>
      </c>
      <c r="BF186" s="447" t="s">
        <v>701</v>
      </c>
      <c r="BG186" s="447" t="s">
        <v>702</v>
      </c>
      <c r="BH186" s="447" t="s">
        <v>703</v>
      </c>
      <c r="BI186" s="447" t="s">
        <v>704</v>
      </c>
    </row>
    <row r="187" spans="16:61">
      <c r="P187" s="554" t="s">
        <v>705</v>
      </c>
      <c r="Q187" s="551">
        <f>H15</f>
        <v>5</v>
      </c>
      <c r="R187" s="551">
        <f>H16</f>
        <v>5</v>
      </c>
      <c r="S187" s="551">
        <f>H17</f>
        <v>5</v>
      </c>
      <c r="Z187" s="551">
        <f>I15</f>
        <v>6</v>
      </c>
      <c r="AA187" s="551">
        <f>I16</f>
        <v>6</v>
      </c>
      <c r="AB187" s="551">
        <f>I17</f>
        <v>6</v>
      </c>
      <c r="AI187" s="551">
        <f>J15</f>
        <v>4</v>
      </c>
      <c r="AJ187" s="551">
        <f>J16</f>
        <v>4</v>
      </c>
      <c r="AK187" s="551">
        <f>J17</f>
        <v>4</v>
      </c>
      <c r="AR187" s="551">
        <f>K15</f>
        <v>7</v>
      </c>
      <c r="AS187" s="551">
        <f>K16</f>
        <v>7</v>
      </c>
      <c r="AT187" s="551">
        <f>K17</f>
        <v>7</v>
      </c>
      <c r="BA187" s="551">
        <f>L15</f>
        <v>7</v>
      </c>
      <c r="BB187" s="551">
        <f>L16</f>
        <v>7</v>
      </c>
      <c r="BC187" s="551">
        <f>L17</f>
        <v>7</v>
      </c>
    </row>
    <row r="188" spans="16:61">
      <c r="P188" s="554" t="s">
        <v>706</v>
      </c>
      <c r="T188" s="551">
        <f>IF(H20&lt;&gt;"",H20,"")</f>
        <v>5</v>
      </c>
      <c r="U188" s="551">
        <f>IF(H21&lt;&gt;"",H21,"")</f>
        <v>3</v>
      </c>
      <c r="V188" s="551">
        <f>IF(H22&lt;&gt;"",H22,"")</f>
        <v>5</v>
      </c>
      <c r="AC188" s="551">
        <f>IF(I20&lt;&gt;"",I20,"")</f>
        <v>6</v>
      </c>
      <c r="AD188" s="551">
        <f>IF(I21&lt;&gt;"",I21,"")</f>
        <v>6</v>
      </c>
      <c r="AE188" s="551">
        <f>IF(I22&lt;&gt;"",I22,"")</f>
        <v>6</v>
      </c>
      <c r="AL188" s="551">
        <f>IF(J20&lt;&gt;"",J20,"")</f>
        <v>4</v>
      </c>
      <c r="AM188" s="551">
        <f>IF(J21&lt;&gt;"",J21,"")</f>
        <v>4</v>
      </c>
      <c r="AN188" s="551">
        <f>IF(J22&lt;&gt;"",J22,"")</f>
        <v>4</v>
      </c>
      <c r="AU188" s="551">
        <f>IF(K20&lt;&gt;"",K20,"")</f>
        <v>7</v>
      </c>
      <c r="AV188" s="551">
        <f>IF(K21&lt;&gt;"",K21,"")</f>
        <v>7</v>
      </c>
      <c r="AW188" s="551">
        <f>IF(K22&lt;&gt;"",K22,"")</f>
        <v>7</v>
      </c>
      <c r="BD188" s="551">
        <f>IF(L20&lt;&gt;"",L20,"")</f>
        <v>7</v>
      </c>
      <c r="BE188" s="551">
        <f>IF(L21&lt;&gt;"",L21,"")</f>
        <v>7</v>
      </c>
      <c r="BF188" s="551">
        <f>IF(L22&lt;&gt;"",L22,"")</f>
        <v>7</v>
      </c>
    </row>
    <row r="189" spans="16:61">
      <c r="P189" s="554" t="s">
        <v>707</v>
      </c>
      <c r="W189" s="551">
        <f>IF(H25&lt;&gt;"",H25,"")</f>
        <v>5</v>
      </c>
      <c r="X189" s="551">
        <f>IF(H26&lt;&gt;"",H26,"")</f>
        <v>5</v>
      </c>
      <c r="Y189" s="551">
        <f>IF(H27&lt;&gt;"",H27,"")</f>
        <v>5</v>
      </c>
      <c r="AF189" s="551">
        <f>IF(I25&lt;&gt;"",I25,"")</f>
        <v>6</v>
      </c>
      <c r="AG189" s="551">
        <f>IF(I26&lt;&gt;"",I26,"")</f>
        <v>6</v>
      </c>
      <c r="AH189" s="551">
        <f>IF(I27&lt;&gt;"",I27,"")</f>
        <v>6</v>
      </c>
      <c r="AO189" s="551">
        <f>IF(J25&lt;&gt;"",J25,"")</f>
        <v>4</v>
      </c>
      <c r="AP189" s="551">
        <f>IF(J26&lt;&gt;"",J26,"")</f>
        <v>4</v>
      </c>
      <c r="AQ189" s="551">
        <f>IF(J27&lt;&gt;"",J27,"")</f>
        <v>4</v>
      </c>
      <c r="AX189" s="551">
        <f>IF(K25&lt;&gt;"",K25,"")</f>
        <v>7</v>
      </c>
      <c r="AY189" s="551">
        <f>IF(K26&lt;&gt;"",K26,"")</f>
        <v>7</v>
      </c>
      <c r="AZ189" s="551">
        <f>IF(K27&lt;&gt;"",K27,"")</f>
        <v>7</v>
      </c>
      <c r="BG189" s="551">
        <f>IF(L25&lt;&gt;"",L25,"")</f>
        <v>7</v>
      </c>
      <c r="BH189" s="551">
        <f>IF(L26&lt;&gt;"",L26,"")</f>
        <v>7</v>
      </c>
      <c r="BI189" s="551">
        <f>IF(L27&lt;&gt;"",L27,"")</f>
        <v>7</v>
      </c>
    </row>
    <row r="216" spans="2:27">
      <c r="B216" s="447" t="s">
        <v>679</v>
      </c>
      <c r="D216" s="795"/>
      <c r="E216" s="795"/>
      <c r="F216" s="795"/>
      <c r="G216" s="795"/>
      <c r="H216" s="795"/>
      <c r="I216" s="795"/>
      <c r="J216" s="795"/>
      <c r="K216" s="795"/>
      <c r="L216" s="795"/>
      <c r="M216" s="795"/>
    </row>
    <row r="217" spans="2:27">
      <c r="D217" s="837"/>
      <c r="E217" s="837"/>
      <c r="F217" s="837"/>
      <c r="G217" s="837"/>
      <c r="H217" s="837"/>
      <c r="I217" s="837"/>
      <c r="J217" s="837"/>
      <c r="K217" s="837"/>
      <c r="L217" s="837"/>
      <c r="M217" s="837"/>
    </row>
    <row r="222" spans="2:27">
      <c r="P222" s="447" t="s">
        <v>680</v>
      </c>
    </row>
    <row r="223" spans="2:27">
      <c r="R223" s="813">
        <v>1</v>
      </c>
      <c r="S223" s="813">
        <v>2</v>
      </c>
      <c r="T223" s="813">
        <v>3</v>
      </c>
      <c r="U223" s="813">
        <v>4</v>
      </c>
      <c r="V223" s="813">
        <v>5</v>
      </c>
      <c r="W223" s="813">
        <v>6</v>
      </c>
      <c r="X223" s="813">
        <v>7</v>
      </c>
      <c r="Y223" s="813">
        <v>8</v>
      </c>
      <c r="Z223" s="813">
        <v>9</v>
      </c>
      <c r="AA223" s="813">
        <v>10</v>
      </c>
    </row>
    <row r="224" spans="2:27">
      <c r="P224" s="447" t="s">
        <v>681</v>
      </c>
      <c r="Q224" s="447" t="s">
        <v>327</v>
      </c>
      <c r="R224" s="551">
        <f>IF(C15&lt;&gt;"",MAX(C15:C17),"")</f>
        <v>5</v>
      </c>
      <c r="S224" s="551">
        <f t="shared" ref="S224:AA224" si="18">IF(D15&lt;&gt;"",MAX(D15:D17),"")</f>
        <v>2</v>
      </c>
      <c r="T224" s="551">
        <f t="shared" si="18"/>
        <v>8</v>
      </c>
      <c r="U224" s="551">
        <f t="shared" si="18"/>
        <v>7</v>
      </c>
      <c r="V224" s="551">
        <f t="shared" si="18"/>
        <v>7</v>
      </c>
      <c r="W224" s="551">
        <f t="shared" si="18"/>
        <v>5</v>
      </c>
      <c r="X224" s="551">
        <f t="shared" si="18"/>
        <v>6</v>
      </c>
      <c r="Y224" s="551">
        <f t="shared" si="18"/>
        <v>4</v>
      </c>
      <c r="Z224" s="551">
        <f t="shared" si="18"/>
        <v>7</v>
      </c>
      <c r="AA224" s="551">
        <f t="shared" si="18"/>
        <v>7</v>
      </c>
    </row>
    <row r="225" spans="16:27">
      <c r="Q225" s="523" t="s">
        <v>713</v>
      </c>
      <c r="R225" s="555">
        <f t="shared" ref="R225:AA225" si="19">IF(C18&lt;&gt;"",R224-C18,"")</f>
        <v>0</v>
      </c>
      <c r="S225" s="555">
        <f t="shared" si="19"/>
        <v>0</v>
      </c>
      <c r="T225" s="555">
        <f t="shared" si="19"/>
        <v>0</v>
      </c>
      <c r="U225" s="555">
        <f t="shared" si="19"/>
        <v>1.333333333333333</v>
      </c>
      <c r="V225" s="555">
        <f t="shared" si="19"/>
        <v>1.333333333333333</v>
      </c>
      <c r="W225" s="555">
        <f t="shared" si="19"/>
        <v>0</v>
      </c>
      <c r="X225" s="555">
        <f t="shared" si="19"/>
        <v>0</v>
      </c>
      <c r="Y225" s="555">
        <f t="shared" si="19"/>
        <v>0</v>
      </c>
      <c r="Z225" s="555">
        <f t="shared" si="19"/>
        <v>0</v>
      </c>
      <c r="AA225" s="555">
        <f t="shared" si="19"/>
        <v>0</v>
      </c>
    </row>
    <row r="226" spans="16:27">
      <c r="Q226" s="447" t="s">
        <v>332</v>
      </c>
      <c r="R226" s="551">
        <f>IF(C15&lt;&gt;"",MIN(C15:C17),"")</f>
        <v>5</v>
      </c>
      <c r="S226" s="551">
        <f t="shared" ref="S226:AA226" si="20">IF(D15&lt;&gt;"",MIN(D15:D17),"")</f>
        <v>2</v>
      </c>
      <c r="T226" s="551">
        <f t="shared" si="20"/>
        <v>8</v>
      </c>
      <c r="U226" s="551">
        <f t="shared" si="20"/>
        <v>5</v>
      </c>
      <c r="V226" s="551">
        <f t="shared" si="20"/>
        <v>5</v>
      </c>
      <c r="W226" s="551">
        <f t="shared" si="20"/>
        <v>5</v>
      </c>
      <c r="X226" s="551">
        <f t="shared" si="20"/>
        <v>6</v>
      </c>
      <c r="Y226" s="551">
        <f t="shared" si="20"/>
        <v>4</v>
      </c>
      <c r="Z226" s="551">
        <f t="shared" si="20"/>
        <v>7</v>
      </c>
      <c r="AA226" s="551">
        <f t="shared" si="20"/>
        <v>7</v>
      </c>
    </row>
    <row r="227" spans="16:27">
      <c r="Q227" s="523" t="s">
        <v>714</v>
      </c>
      <c r="R227" s="555">
        <f t="shared" ref="R227:AA227" si="21">IF(C18&lt;&gt;"",C18-R226,"")</f>
        <v>0</v>
      </c>
      <c r="S227" s="555">
        <f t="shared" si="21"/>
        <v>0</v>
      </c>
      <c r="T227" s="555">
        <f t="shared" si="21"/>
        <v>0</v>
      </c>
      <c r="U227" s="555">
        <f t="shared" si="21"/>
        <v>0.66666666666666696</v>
      </c>
      <c r="V227" s="555">
        <f t="shared" si="21"/>
        <v>0.66666666666666696</v>
      </c>
      <c r="W227" s="555">
        <f t="shared" si="21"/>
        <v>0</v>
      </c>
      <c r="X227" s="555">
        <f t="shared" si="21"/>
        <v>0</v>
      </c>
      <c r="Y227" s="555">
        <f t="shared" si="21"/>
        <v>0</v>
      </c>
      <c r="Z227" s="555">
        <f t="shared" si="21"/>
        <v>0</v>
      </c>
      <c r="AA227" s="555">
        <f t="shared" si="21"/>
        <v>0</v>
      </c>
    </row>
    <row r="228" spans="16:27">
      <c r="P228" s="447" t="s">
        <v>682</v>
      </c>
      <c r="Q228" s="447" t="s">
        <v>327</v>
      </c>
      <c r="R228" s="551">
        <f>IF(C20&lt;&gt;"",MAX(C20:C22),"")</f>
        <v>5</v>
      </c>
      <c r="S228" s="551">
        <f t="shared" ref="S228:AA228" si="22">IF(D20&lt;&gt;"",MAX(D20:D22),"")</f>
        <v>2</v>
      </c>
      <c r="T228" s="551">
        <f t="shared" si="22"/>
        <v>8</v>
      </c>
      <c r="U228" s="551">
        <f t="shared" si="22"/>
        <v>5</v>
      </c>
      <c r="V228" s="551">
        <f t="shared" si="22"/>
        <v>5</v>
      </c>
      <c r="W228" s="551">
        <f t="shared" si="22"/>
        <v>5</v>
      </c>
      <c r="X228" s="551">
        <f t="shared" si="22"/>
        <v>6</v>
      </c>
      <c r="Y228" s="551">
        <f t="shared" si="22"/>
        <v>4</v>
      </c>
      <c r="Z228" s="551">
        <f t="shared" si="22"/>
        <v>7</v>
      </c>
      <c r="AA228" s="551">
        <f t="shared" si="22"/>
        <v>7</v>
      </c>
    </row>
    <row r="229" spans="16:27">
      <c r="Q229" s="523" t="s">
        <v>713</v>
      </c>
      <c r="R229" s="555">
        <f t="shared" ref="R229:AA229" si="23">IF(C23&lt;&gt;"",R228-C23,"")</f>
        <v>0</v>
      </c>
      <c r="S229" s="555">
        <f t="shared" si="23"/>
        <v>0</v>
      </c>
      <c r="T229" s="555">
        <f t="shared" si="23"/>
        <v>0</v>
      </c>
      <c r="U229" s="555">
        <f t="shared" si="23"/>
        <v>0</v>
      </c>
      <c r="V229" s="555">
        <f t="shared" si="23"/>
        <v>0.66666666666666696</v>
      </c>
      <c r="W229" s="555">
        <f t="shared" si="23"/>
        <v>0.66666666666666696</v>
      </c>
      <c r="X229" s="555">
        <f t="shared" si="23"/>
        <v>0</v>
      </c>
      <c r="Y229" s="555">
        <f t="shared" si="23"/>
        <v>0</v>
      </c>
      <c r="Z229" s="555">
        <f t="shared" si="23"/>
        <v>0</v>
      </c>
      <c r="AA229" s="555">
        <f t="shared" si="23"/>
        <v>0</v>
      </c>
    </row>
    <row r="230" spans="16:27">
      <c r="Q230" s="447" t="s">
        <v>332</v>
      </c>
      <c r="R230" s="551">
        <f>IF(C20&lt;&gt;"",MIN(C20:C22),"")</f>
        <v>5</v>
      </c>
      <c r="S230" s="551">
        <f t="shared" ref="S230:AA230" si="24">IF(D20&lt;&gt;"",MIN(D20:D22),"")</f>
        <v>2</v>
      </c>
      <c r="T230" s="551">
        <f t="shared" si="24"/>
        <v>8</v>
      </c>
      <c r="U230" s="551">
        <f t="shared" si="24"/>
        <v>5</v>
      </c>
      <c r="V230" s="551">
        <f t="shared" si="24"/>
        <v>3</v>
      </c>
      <c r="W230" s="551">
        <f t="shared" si="24"/>
        <v>3</v>
      </c>
      <c r="X230" s="551">
        <f t="shared" si="24"/>
        <v>6</v>
      </c>
      <c r="Y230" s="551">
        <f t="shared" si="24"/>
        <v>4</v>
      </c>
      <c r="Z230" s="551">
        <f t="shared" si="24"/>
        <v>7</v>
      </c>
      <c r="AA230" s="551">
        <f t="shared" si="24"/>
        <v>7</v>
      </c>
    </row>
    <row r="231" spans="16:27">
      <c r="Q231" s="523" t="s">
        <v>714</v>
      </c>
      <c r="R231" s="555">
        <f t="shared" ref="R231:AA231" si="25">IF(C23&lt;&gt;"",C23-R230,"")</f>
        <v>0</v>
      </c>
      <c r="S231" s="555">
        <f t="shared" si="25"/>
        <v>0</v>
      </c>
      <c r="T231" s="555">
        <f t="shared" si="25"/>
        <v>0</v>
      </c>
      <c r="U231" s="555">
        <f t="shared" si="25"/>
        <v>0</v>
      </c>
      <c r="V231" s="555">
        <f t="shared" si="25"/>
        <v>1.333333333333333</v>
      </c>
      <c r="W231" s="555">
        <f t="shared" si="25"/>
        <v>1.333333333333333</v>
      </c>
      <c r="X231" s="555">
        <f t="shared" si="25"/>
        <v>0</v>
      </c>
      <c r="Y231" s="555">
        <f t="shared" si="25"/>
        <v>0</v>
      </c>
      <c r="Z231" s="555">
        <f t="shared" si="25"/>
        <v>0</v>
      </c>
      <c r="AA231" s="555">
        <f t="shared" si="25"/>
        <v>0</v>
      </c>
    </row>
    <row r="232" spans="16:27">
      <c r="P232" s="447" t="s">
        <v>683</v>
      </c>
      <c r="Q232" s="447" t="s">
        <v>327</v>
      </c>
      <c r="R232" s="551">
        <f>IF(C25&lt;&gt;"",MAX(C25:C27),"")</f>
        <v>5</v>
      </c>
      <c r="S232" s="551">
        <f t="shared" ref="S232:AA232" si="26">IF(D25&lt;&gt;"",MAX(D25:D27),"")</f>
        <v>2</v>
      </c>
      <c r="T232" s="551">
        <f t="shared" si="26"/>
        <v>8</v>
      </c>
      <c r="U232" s="551">
        <f t="shared" si="26"/>
        <v>5</v>
      </c>
      <c r="V232" s="551">
        <f t="shared" si="26"/>
        <v>9</v>
      </c>
      <c r="W232" s="551">
        <f t="shared" si="26"/>
        <v>5</v>
      </c>
      <c r="X232" s="551">
        <f t="shared" si="26"/>
        <v>6</v>
      </c>
      <c r="Y232" s="551">
        <f t="shared" si="26"/>
        <v>4</v>
      </c>
      <c r="Z232" s="551">
        <f t="shared" si="26"/>
        <v>7</v>
      </c>
      <c r="AA232" s="551">
        <f t="shared" si="26"/>
        <v>7</v>
      </c>
    </row>
    <row r="233" spans="16:27">
      <c r="Q233" s="523" t="s">
        <v>713</v>
      </c>
      <c r="R233" s="555">
        <f t="shared" ref="R233:AA233" si="27">IF(C28&lt;&gt;"",R232-C28,"")</f>
        <v>0</v>
      </c>
      <c r="S233" s="555">
        <f t="shared" si="27"/>
        <v>0</v>
      </c>
      <c r="T233" s="555">
        <f t="shared" si="27"/>
        <v>0</v>
      </c>
      <c r="U233" s="555">
        <f t="shared" si="27"/>
        <v>0</v>
      </c>
      <c r="V233" s="555">
        <f t="shared" si="27"/>
        <v>2.666666666666667</v>
      </c>
      <c r="W233" s="555">
        <f t="shared" si="27"/>
        <v>0</v>
      </c>
      <c r="X233" s="555">
        <f t="shared" si="27"/>
        <v>0</v>
      </c>
      <c r="Y233" s="555">
        <f t="shared" si="27"/>
        <v>0</v>
      </c>
      <c r="Z233" s="555">
        <f t="shared" si="27"/>
        <v>0</v>
      </c>
      <c r="AA233" s="555">
        <f t="shared" si="27"/>
        <v>0</v>
      </c>
    </row>
    <row r="234" spans="16:27">
      <c r="Q234" s="447" t="s">
        <v>332</v>
      </c>
      <c r="R234" s="551">
        <f>IF(C25&lt;&gt;"",MIN(C25:C27),"")</f>
        <v>5</v>
      </c>
      <c r="S234" s="551">
        <f t="shared" ref="S234:AA234" si="28">IF(D25&lt;&gt;"",MIN(D25:D27),"")</f>
        <v>2</v>
      </c>
      <c r="T234" s="551">
        <f t="shared" si="28"/>
        <v>8</v>
      </c>
      <c r="U234" s="551">
        <f t="shared" si="28"/>
        <v>5</v>
      </c>
      <c r="V234" s="551">
        <f t="shared" si="28"/>
        <v>5</v>
      </c>
      <c r="W234" s="551">
        <f t="shared" si="28"/>
        <v>5</v>
      </c>
      <c r="X234" s="551">
        <f t="shared" si="28"/>
        <v>6</v>
      </c>
      <c r="Y234" s="551">
        <f t="shared" si="28"/>
        <v>4</v>
      </c>
      <c r="Z234" s="551">
        <f t="shared" si="28"/>
        <v>7</v>
      </c>
      <c r="AA234" s="551">
        <f t="shared" si="28"/>
        <v>7</v>
      </c>
    </row>
    <row r="235" spans="16:27">
      <c r="Q235" s="523" t="s">
        <v>714</v>
      </c>
      <c r="R235" s="555">
        <f t="shared" ref="R235:AA235" si="29">IF(C28&lt;&gt;"",C28-R234,"")</f>
        <v>0</v>
      </c>
      <c r="S235" s="555">
        <f t="shared" si="29"/>
        <v>0</v>
      </c>
      <c r="T235" s="555">
        <f t="shared" si="29"/>
        <v>0</v>
      </c>
      <c r="U235" s="555">
        <f t="shared" si="29"/>
        <v>0</v>
      </c>
      <c r="V235" s="555">
        <f t="shared" si="29"/>
        <v>1.333333333333333</v>
      </c>
      <c r="W235" s="555">
        <f t="shared" si="29"/>
        <v>0</v>
      </c>
      <c r="X235" s="555">
        <f t="shared" si="29"/>
        <v>0</v>
      </c>
      <c r="Y235" s="555">
        <f t="shared" si="29"/>
        <v>0</v>
      </c>
      <c r="Z235" s="555">
        <f t="shared" si="29"/>
        <v>0</v>
      </c>
      <c r="AA235" s="555">
        <f t="shared" si="29"/>
        <v>0</v>
      </c>
    </row>
    <row r="261" spans="2:61">
      <c r="B261" s="447" t="s">
        <v>679</v>
      </c>
      <c r="D261" s="795"/>
      <c r="E261" s="795"/>
      <c r="F261" s="795"/>
      <c r="G261" s="795"/>
      <c r="H261" s="795"/>
      <c r="I261" s="795"/>
      <c r="J261" s="795"/>
      <c r="K261" s="795"/>
      <c r="L261" s="795"/>
      <c r="M261" s="795"/>
    </row>
    <row r="262" spans="2:61">
      <c r="D262" s="837"/>
      <c r="E262" s="837"/>
      <c r="F262" s="837"/>
      <c r="G262" s="837"/>
      <c r="H262" s="837"/>
      <c r="I262" s="837"/>
      <c r="J262" s="837"/>
      <c r="K262" s="837"/>
      <c r="L262" s="837"/>
      <c r="M262" s="837"/>
    </row>
    <row r="265" spans="2:61">
      <c r="P265" s="447" t="s">
        <v>680</v>
      </c>
    </row>
    <row r="266" spans="2:61">
      <c r="U266" s="447" t="s">
        <v>691</v>
      </c>
      <c r="AD266" s="447" t="s">
        <v>692</v>
      </c>
      <c r="AM266" s="447" t="s">
        <v>693</v>
      </c>
      <c r="AV266" s="447" t="s">
        <v>694</v>
      </c>
      <c r="BE266" s="447" t="s">
        <v>695</v>
      </c>
    </row>
    <row r="267" spans="2:61">
      <c r="Q267" s="447" t="s">
        <v>696</v>
      </c>
      <c r="R267" s="447" t="s">
        <v>697</v>
      </c>
      <c r="S267" s="447" t="s">
        <v>698</v>
      </c>
      <c r="T267" s="447" t="s">
        <v>699</v>
      </c>
      <c r="U267" s="447" t="s">
        <v>700</v>
      </c>
      <c r="V267" s="447" t="s">
        <v>701</v>
      </c>
      <c r="W267" s="447" t="s">
        <v>702</v>
      </c>
      <c r="X267" s="447" t="s">
        <v>703</v>
      </c>
      <c r="Y267" s="447" t="s">
        <v>704</v>
      </c>
      <c r="Z267" s="447" t="s">
        <v>696</v>
      </c>
      <c r="AA267" s="447" t="s">
        <v>697</v>
      </c>
      <c r="AB267" s="447" t="s">
        <v>698</v>
      </c>
      <c r="AC267" s="447" t="s">
        <v>699</v>
      </c>
      <c r="AD267" s="447" t="s">
        <v>700</v>
      </c>
      <c r="AE267" s="447" t="s">
        <v>701</v>
      </c>
      <c r="AF267" s="447" t="s">
        <v>702</v>
      </c>
      <c r="AG267" s="447" t="s">
        <v>703</v>
      </c>
      <c r="AH267" s="447" t="s">
        <v>704</v>
      </c>
      <c r="AI267" s="447" t="s">
        <v>696</v>
      </c>
      <c r="AJ267" s="447" t="s">
        <v>697</v>
      </c>
      <c r="AK267" s="447" t="s">
        <v>698</v>
      </c>
      <c r="AL267" s="447" t="s">
        <v>699</v>
      </c>
      <c r="AM267" s="447" t="s">
        <v>700</v>
      </c>
      <c r="AN267" s="447" t="s">
        <v>701</v>
      </c>
      <c r="AO267" s="447" t="s">
        <v>702</v>
      </c>
      <c r="AP267" s="447" t="s">
        <v>703</v>
      </c>
      <c r="AQ267" s="447" t="s">
        <v>704</v>
      </c>
      <c r="AR267" s="447" t="s">
        <v>696</v>
      </c>
      <c r="AS267" s="447" t="s">
        <v>697</v>
      </c>
      <c r="AT267" s="447" t="s">
        <v>698</v>
      </c>
      <c r="AU267" s="447" t="s">
        <v>699</v>
      </c>
      <c r="AV267" s="447" t="s">
        <v>700</v>
      </c>
      <c r="AW267" s="447" t="s">
        <v>701</v>
      </c>
      <c r="AX267" s="447" t="s">
        <v>702</v>
      </c>
      <c r="AY267" s="447" t="s">
        <v>703</v>
      </c>
      <c r="AZ267" s="447" t="s">
        <v>704</v>
      </c>
      <c r="BA267" s="447" t="s">
        <v>696</v>
      </c>
      <c r="BB267" s="447" t="s">
        <v>697</v>
      </c>
      <c r="BC267" s="447" t="s">
        <v>698</v>
      </c>
      <c r="BD267" s="447" t="s">
        <v>699</v>
      </c>
      <c r="BE267" s="447" t="s">
        <v>700</v>
      </c>
      <c r="BF267" s="447" t="s">
        <v>701</v>
      </c>
      <c r="BG267" s="447" t="s">
        <v>702</v>
      </c>
      <c r="BH267" s="447" t="s">
        <v>703</v>
      </c>
      <c r="BI267" s="447" t="s">
        <v>704</v>
      </c>
    </row>
    <row r="268" spans="2:61">
      <c r="P268" s="554" t="s">
        <v>705</v>
      </c>
      <c r="Q268" s="523">
        <f>IF(C15&lt;&gt;"",C15-C31,"")</f>
        <v>0</v>
      </c>
      <c r="R268" s="447">
        <f>IF(C16&lt;&gt;"",C16-C31,"")</f>
        <v>0</v>
      </c>
      <c r="S268" s="447">
        <f>IF(C17&lt;&gt;"",C17-C31,"")</f>
        <v>0</v>
      </c>
      <c r="Z268" s="447">
        <f>IF(D15&lt;&gt;"",D15-D31,"")</f>
        <v>0</v>
      </c>
      <c r="AA268" s="447">
        <f>IF(D16&lt;&gt;"",D16-D31,"")</f>
        <v>0</v>
      </c>
      <c r="AB268" s="447">
        <f>IF(D17&lt;&gt;"",D17-D31,"")</f>
        <v>0</v>
      </c>
      <c r="AI268" s="447">
        <f>IF(E15&lt;&gt;"",E15-E31,"")</f>
        <v>0</v>
      </c>
      <c r="AJ268" s="447">
        <f>IF(E16&lt;&gt;"",E16-E31,"")</f>
        <v>0</v>
      </c>
      <c r="AK268" s="447">
        <f>IF(E17&lt;&gt;"",E17-E31,"")</f>
        <v>0</v>
      </c>
      <c r="AR268" s="447">
        <f>IF(F15&lt;&gt;"",F15-F31,"")</f>
        <v>-0.22222222222222232</v>
      </c>
      <c r="AS268" s="447">
        <f>IF(F16&lt;&gt;"",F16-F31,"")</f>
        <v>-0.22222222222222232</v>
      </c>
      <c r="AT268" s="447">
        <f>IF(F17&lt;&gt;"",F17-F31,"")</f>
        <v>1.7777777777777777</v>
      </c>
      <c r="BA268" s="447">
        <f>IF(G15&lt;&gt;"",G15-G31,"")</f>
        <v>-0.44444444444444375</v>
      </c>
      <c r="BB268" s="447">
        <f>IF(G16&lt;&gt;"",G16-G31,"")</f>
        <v>-0.44444444444444375</v>
      </c>
      <c r="BC268" s="447">
        <f>IF(G17&lt;&gt;"",G17-G31,"")</f>
        <v>1.5555555555555562</v>
      </c>
    </row>
    <row r="269" spans="2:61">
      <c r="P269" s="554" t="s">
        <v>706</v>
      </c>
      <c r="T269" s="523">
        <f>IF(C20&lt;&gt;"",C20-C31,"")</f>
        <v>0</v>
      </c>
      <c r="U269" s="523">
        <f>IF(C21&lt;&gt;"",C21-C31,"")</f>
        <v>0</v>
      </c>
      <c r="V269" s="523">
        <f>IF(C22&lt;&gt;"",C22-C31,"")</f>
        <v>0</v>
      </c>
      <c r="AC269" s="523">
        <f>IF(D20&lt;&gt;"",D20-D31,"")</f>
        <v>0</v>
      </c>
      <c r="AD269" s="523">
        <f>IF(D21&lt;&gt;"",D21-D31,"")</f>
        <v>0</v>
      </c>
      <c r="AE269" s="523">
        <f>IF(D22&lt;&gt;"",D22-D31,"")</f>
        <v>0</v>
      </c>
      <c r="AL269" s="523">
        <f>IF(E20&lt;&gt;"",E20-E31,"")</f>
        <v>0</v>
      </c>
      <c r="AM269" s="523">
        <f>IF(E21&lt;&gt;"",E21-E31,"")</f>
        <v>0</v>
      </c>
      <c r="AN269" s="523">
        <f>IF(E22&lt;&gt;"",E22-E31,"")</f>
        <v>0</v>
      </c>
      <c r="AU269" s="523">
        <f>IF(F20&lt;&gt;"",F20-F31,"")</f>
        <v>-0.22222222222222232</v>
      </c>
      <c r="AV269" s="523">
        <f>IF(F21&lt;&gt;"",F21-F31,"")</f>
        <v>-0.22222222222222232</v>
      </c>
      <c r="AW269" s="523">
        <f>IF(F22&lt;&gt;"",F22-F31,"")</f>
        <v>-0.22222222222222232</v>
      </c>
      <c r="BD269" s="523">
        <f>IF(G20&lt;&gt;"",G20-G31,"")</f>
        <v>-0.44444444444444375</v>
      </c>
      <c r="BE269" s="523">
        <f>IF(G21&lt;&gt;"",G21-G31,"")</f>
        <v>-2.4444444444444438</v>
      </c>
      <c r="BF269" s="523">
        <f>IF(G22&lt;&gt;"",G22-G31,"")</f>
        <v>-0.44444444444444375</v>
      </c>
    </row>
    <row r="270" spans="2:61">
      <c r="P270" s="554" t="s">
        <v>707</v>
      </c>
      <c r="W270" s="523">
        <f>IF(C25&lt;&gt;"",C25-C31,"")</f>
        <v>0</v>
      </c>
      <c r="X270" s="523">
        <f>IF(C26&lt;&gt;"",C26-C31,"")</f>
        <v>0</v>
      </c>
      <c r="Y270" s="523">
        <f>IF(C27&lt;&gt;"",C27-C31,"")</f>
        <v>0</v>
      </c>
      <c r="AF270" s="523">
        <f>IF(D25&lt;&gt;"",D25-D31,"")</f>
        <v>0</v>
      </c>
      <c r="AG270" s="523">
        <f>IF(D26&lt;&gt;"",D26-D31,"")</f>
        <v>0</v>
      </c>
      <c r="AH270" s="523">
        <f>IF(D27&lt;&gt;"",D27-D31,"")</f>
        <v>0</v>
      </c>
      <c r="AO270" s="523">
        <f>IF(E25&lt;&gt;"",E25-E31,"")</f>
        <v>0</v>
      </c>
      <c r="AP270" s="523">
        <f>IF(E26&lt;&gt;"",E26-E31,"")</f>
        <v>0</v>
      </c>
      <c r="AQ270" s="523">
        <f>IF(E27&lt;&gt;"",E27-E31,"")</f>
        <v>0</v>
      </c>
      <c r="AX270" s="523">
        <f>IF(F25&lt;&gt;"",F25-F31,"")</f>
        <v>-0.22222222222222232</v>
      </c>
      <c r="AY270" s="523">
        <f>IF(F26&lt;&gt;"",F26-F31,"")</f>
        <v>-0.22222222222222232</v>
      </c>
      <c r="AZ270" s="523">
        <f>IF(F27&lt;&gt;"",F27-F31,"")</f>
        <v>-0.22222222222222232</v>
      </c>
      <c r="BG270" s="523">
        <f>IF(G25&lt;&gt;"",G25-G31,"")</f>
        <v>3.5555555555555562</v>
      </c>
      <c r="BH270" s="523">
        <f>IF(G26&lt;&gt;"",G26-G31,"")</f>
        <v>-0.44444444444444375</v>
      </c>
      <c r="BI270" s="523">
        <f>IF(G27&lt;&gt;"",G27-G31,"")</f>
        <v>-0.44444444444444375</v>
      </c>
    </row>
    <row r="272" spans="2:61">
      <c r="U272" s="447" t="s">
        <v>708</v>
      </c>
      <c r="AD272" s="447" t="s">
        <v>709</v>
      </c>
      <c r="AM272" s="447" t="s">
        <v>710</v>
      </c>
      <c r="AV272" s="447" t="s">
        <v>711</v>
      </c>
      <c r="BE272" s="447" t="s">
        <v>712</v>
      </c>
    </row>
    <row r="273" spans="16:61">
      <c r="Q273" s="447" t="s">
        <v>696</v>
      </c>
      <c r="R273" s="447" t="s">
        <v>697</v>
      </c>
      <c r="S273" s="447" t="s">
        <v>698</v>
      </c>
      <c r="T273" s="447" t="s">
        <v>699</v>
      </c>
      <c r="U273" s="447" t="s">
        <v>700</v>
      </c>
      <c r="V273" s="447" t="s">
        <v>701</v>
      </c>
      <c r="W273" s="447" t="s">
        <v>702</v>
      </c>
      <c r="X273" s="447" t="s">
        <v>703</v>
      </c>
      <c r="Y273" s="447" t="s">
        <v>704</v>
      </c>
      <c r="Z273" s="447" t="s">
        <v>696</v>
      </c>
      <c r="AA273" s="447" t="s">
        <v>697</v>
      </c>
      <c r="AB273" s="447" t="s">
        <v>698</v>
      </c>
      <c r="AC273" s="447" t="s">
        <v>699</v>
      </c>
      <c r="AD273" s="447" t="s">
        <v>700</v>
      </c>
      <c r="AE273" s="447" t="s">
        <v>701</v>
      </c>
      <c r="AF273" s="447" t="s">
        <v>702</v>
      </c>
      <c r="AG273" s="447" t="s">
        <v>703</v>
      </c>
      <c r="AH273" s="447" t="s">
        <v>704</v>
      </c>
      <c r="AI273" s="447" t="s">
        <v>696</v>
      </c>
      <c r="AJ273" s="447" t="s">
        <v>697</v>
      </c>
      <c r="AK273" s="447" t="s">
        <v>698</v>
      </c>
      <c r="AL273" s="447" t="s">
        <v>699</v>
      </c>
      <c r="AM273" s="447" t="s">
        <v>700</v>
      </c>
      <c r="AN273" s="447" t="s">
        <v>701</v>
      </c>
      <c r="AO273" s="447" t="s">
        <v>702</v>
      </c>
      <c r="AP273" s="447" t="s">
        <v>703</v>
      </c>
      <c r="AQ273" s="447" t="s">
        <v>704</v>
      </c>
      <c r="AR273" s="447" t="s">
        <v>696</v>
      </c>
      <c r="AS273" s="447" t="s">
        <v>697</v>
      </c>
      <c r="AT273" s="447" t="s">
        <v>698</v>
      </c>
      <c r="AU273" s="447" t="s">
        <v>699</v>
      </c>
      <c r="AV273" s="447" t="s">
        <v>700</v>
      </c>
      <c r="AW273" s="447" t="s">
        <v>701</v>
      </c>
      <c r="AX273" s="447" t="s">
        <v>702</v>
      </c>
      <c r="AY273" s="447" t="s">
        <v>703</v>
      </c>
      <c r="AZ273" s="447" t="s">
        <v>704</v>
      </c>
      <c r="BA273" s="447" t="s">
        <v>696</v>
      </c>
      <c r="BB273" s="447" t="s">
        <v>697</v>
      </c>
      <c r="BC273" s="447" t="s">
        <v>698</v>
      </c>
      <c r="BD273" s="447" t="s">
        <v>699</v>
      </c>
      <c r="BE273" s="447" t="s">
        <v>700</v>
      </c>
      <c r="BF273" s="447" t="s">
        <v>701</v>
      </c>
      <c r="BG273" s="447" t="s">
        <v>702</v>
      </c>
      <c r="BH273" s="447" t="s">
        <v>703</v>
      </c>
      <c r="BI273" s="447" t="s">
        <v>704</v>
      </c>
    </row>
    <row r="274" spans="16:61">
      <c r="P274" s="554" t="s">
        <v>705</v>
      </c>
      <c r="Q274" s="447">
        <f>IF(H15&lt;&gt;"",H15-H31,"")</f>
        <v>0.22222222222222232</v>
      </c>
      <c r="R274" s="447">
        <f>IF(H16&lt;&gt;"",H16-H31,"")</f>
        <v>0.22222222222222232</v>
      </c>
      <c r="S274" s="447">
        <f>IF(H17&lt;&gt;"",H17-H31,"")</f>
        <v>0.22222222222222232</v>
      </c>
      <c r="Z274" s="447">
        <f>IF(I15&lt;&gt;"",I15-I31,"")</f>
        <v>0</v>
      </c>
      <c r="AA274" s="447">
        <f>IF(I16&lt;&gt;"",I16-I31,"")</f>
        <v>0</v>
      </c>
      <c r="AB274" s="447">
        <f>IF(I17&lt;&gt;"",I17-I31,"")</f>
        <v>0</v>
      </c>
      <c r="AI274" s="447">
        <f>IF(J15&lt;&gt;"",J15-J31,"")</f>
        <v>0</v>
      </c>
      <c r="AJ274" s="447">
        <f>IF(J16&lt;&gt;"",J16-J31,"")</f>
        <v>0</v>
      </c>
      <c r="AK274" s="447">
        <f>IF(J17&lt;&gt;"",J17-J31,"")</f>
        <v>0</v>
      </c>
      <c r="AR274" s="447">
        <f>IF(K15&lt;&gt;"",K15-K31,"")</f>
        <v>0</v>
      </c>
      <c r="AS274" s="447">
        <f>IF(K16&lt;&gt;"",K16-K31,"")</f>
        <v>0</v>
      </c>
      <c r="AT274" s="447">
        <f>IF(K17&lt;&gt;"",K17-K31,"")</f>
        <v>0</v>
      </c>
      <c r="BA274" s="447">
        <f>IF(L15&lt;&gt;"",L15-L31,"")</f>
        <v>0</v>
      </c>
      <c r="BB274" s="447">
        <f>IF(L16&lt;&gt;"",L16-L31,"")</f>
        <v>0</v>
      </c>
      <c r="BC274" s="447">
        <f>IF(L17&lt;&gt;"",L17-L31,"")</f>
        <v>0</v>
      </c>
    </row>
    <row r="275" spans="16:61">
      <c r="P275" s="554" t="s">
        <v>706</v>
      </c>
      <c r="T275" s="523">
        <f>IF(H20&lt;&gt;"",H20-H31,"")</f>
        <v>0.22222222222222232</v>
      </c>
      <c r="U275" s="523">
        <f>IF(H21&lt;&gt;"",H21-H31,"")</f>
        <v>-1.7777777777777777</v>
      </c>
      <c r="V275" s="523">
        <f>IF(H22&lt;&gt;"",H22-H31,"")</f>
        <v>0.22222222222222232</v>
      </c>
      <c r="AC275" s="523">
        <f>IF(I20&lt;&gt;"",I20-I31,"")</f>
        <v>0</v>
      </c>
      <c r="AD275" s="523">
        <f>IF(I21&lt;&gt;"",I21-I31,"")</f>
        <v>0</v>
      </c>
      <c r="AE275" s="523">
        <f>IF(I22&lt;&gt;"",I22-I31,"")</f>
        <v>0</v>
      </c>
      <c r="AL275" s="523">
        <f>IF(J20&lt;&gt;"",J20-J31,"")</f>
        <v>0</v>
      </c>
      <c r="AM275" s="523">
        <f>IF(J21&lt;&gt;"",J21-J31,"")</f>
        <v>0</v>
      </c>
      <c r="AN275" s="523">
        <f>IF(J22&lt;&gt;"",J22-J31,"")</f>
        <v>0</v>
      </c>
      <c r="AU275" s="523">
        <f>IF(K20&lt;&gt;"",K20-K31,"")</f>
        <v>0</v>
      </c>
      <c r="AV275" s="523">
        <f>IF(K21&lt;&gt;"",K21-K31,"")</f>
        <v>0</v>
      </c>
      <c r="AW275" s="523">
        <f>IF(K22&lt;&gt;"",K22-K31,"")</f>
        <v>0</v>
      </c>
      <c r="BD275" s="523">
        <f>IF(L20&lt;&gt;"",L20-L31,"")</f>
        <v>0</v>
      </c>
      <c r="BE275" s="523">
        <f>IF(L21&lt;&gt;"",L21-L31,"")</f>
        <v>0</v>
      </c>
      <c r="BF275" s="523">
        <f>IF(L22&lt;&gt;"",L22-L31,"")</f>
        <v>0</v>
      </c>
    </row>
    <row r="276" spans="16:61">
      <c r="P276" s="554" t="s">
        <v>707</v>
      </c>
      <c r="W276" s="523">
        <f>IF(H25&lt;&gt;"",H25-H31,"")</f>
        <v>0.22222222222222232</v>
      </c>
      <c r="X276" s="523">
        <f>IF(H26&lt;&gt;"",H26-H31,"")</f>
        <v>0.22222222222222232</v>
      </c>
      <c r="Y276" s="523">
        <f>IF(H27&lt;&gt;"",H27-H31,"")</f>
        <v>0.22222222222222232</v>
      </c>
      <c r="AF276" s="523">
        <f>IF(I25&lt;&gt;"",I25-I31,"")</f>
        <v>0</v>
      </c>
      <c r="AG276" s="523">
        <f>IF(I26&lt;&gt;"",I26-I31,"")</f>
        <v>0</v>
      </c>
      <c r="AH276" s="523">
        <f>IF(I27&lt;&gt;"",I27-I31,"")</f>
        <v>0</v>
      </c>
      <c r="AO276" s="523">
        <f>IF(J25&lt;&gt;"",J25-J31,"")</f>
        <v>0</v>
      </c>
      <c r="AP276" s="523">
        <f>IF(J26&lt;&gt;"",J26-J31,"")</f>
        <v>0</v>
      </c>
      <c r="AQ276" s="523">
        <f>IF(J27&lt;&gt;"",J27-J31,"")</f>
        <v>0</v>
      </c>
      <c r="AX276" s="523">
        <f>IF(K25&lt;&gt;"",K25-K31,"")</f>
        <v>0</v>
      </c>
      <c r="AY276" s="523">
        <f>IF(K26&lt;&gt;"",K26-K31,"")</f>
        <v>0</v>
      </c>
      <c r="AZ276" s="523">
        <f>IF(K27&lt;&gt;"",K27-K31,"")</f>
        <v>0</v>
      </c>
      <c r="BG276" s="523">
        <f>IF(L25&lt;&gt;"",L25-L31,"")</f>
        <v>0</v>
      </c>
      <c r="BH276" s="523">
        <f>IF(L26&lt;&gt;"",L26-L31,"")</f>
        <v>0</v>
      </c>
      <c r="BI276" s="523">
        <f>IF(L27&lt;&gt;"",L27-L31,"")</f>
        <v>0</v>
      </c>
    </row>
    <row r="303" spans="2:13">
      <c r="B303" s="447" t="s">
        <v>679</v>
      </c>
      <c r="D303" s="795"/>
      <c r="E303" s="795"/>
      <c r="F303" s="795"/>
      <c r="G303" s="795"/>
      <c r="H303" s="795"/>
      <c r="I303" s="795"/>
      <c r="J303" s="795"/>
      <c r="K303" s="795"/>
      <c r="L303" s="795"/>
      <c r="M303" s="795"/>
    </row>
    <row r="304" spans="2:13">
      <c r="D304" s="837"/>
      <c r="E304" s="837"/>
      <c r="F304" s="837"/>
      <c r="G304" s="837"/>
      <c r="H304" s="837"/>
      <c r="I304" s="837"/>
      <c r="J304" s="837"/>
      <c r="K304" s="837"/>
      <c r="L304" s="837"/>
      <c r="M304" s="837"/>
    </row>
    <row r="309" spans="16:38">
      <c r="P309" s="447" t="s">
        <v>715</v>
      </c>
    </row>
    <row r="311" spans="16:38">
      <c r="P311" s="447" t="s">
        <v>716</v>
      </c>
      <c r="R311" s="551">
        <v>-1</v>
      </c>
      <c r="S311" s="551">
        <f>R311+0.1</f>
        <v>-0.9</v>
      </c>
      <c r="T311" s="551">
        <f t="shared" ref="T311:AL311" si="30">S311+0.1</f>
        <v>-0.8</v>
      </c>
      <c r="U311" s="551">
        <f t="shared" si="30"/>
        <v>-0.70000000000000007</v>
      </c>
      <c r="V311" s="551">
        <f t="shared" si="30"/>
        <v>-0.60000000000000009</v>
      </c>
      <c r="W311" s="551">
        <f t="shared" si="30"/>
        <v>-0.50000000000000011</v>
      </c>
      <c r="X311" s="551">
        <f t="shared" si="30"/>
        <v>-0.40000000000000013</v>
      </c>
      <c r="Y311" s="551">
        <f t="shared" si="30"/>
        <v>-0.30000000000000016</v>
      </c>
      <c r="Z311" s="551">
        <f t="shared" si="30"/>
        <v>-0.20000000000000015</v>
      </c>
      <c r="AA311" s="551">
        <f t="shared" si="30"/>
        <v>-0.10000000000000014</v>
      </c>
      <c r="AB311" s="551">
        <f t="shared" si="30"/>
        <v>-1.3877787807814457E-16</v>
      </c>
      <c r="AC311" s="551">
        <f t="shared" si="30"/>
        <v>9.9999999999999867E-2</v>
      </c>
      <c r="AD311" s="551">
        <f t="shared" si="30"/>
        <v>0.19999999999999987</v>
      </c>
      <c r="AE311" s="551">
        <f t="shared" si="30"/>
        <v>0.29999999999999988</v>
      </c>
      <c r="AF311" s="551">
        <f t="shared" si="30"/>
        <v>0.39999999999999991</v>
      </c>
      <c r="AG311" s="551">
        <f t="shared" si="30"/>
        <v>0.49999999999999989</v>
      </c>
      <c r="AH311" s="551">
        <f t="shared" si="30"/>
        <v>0.59999999999999987</v>
      </c>
      <c r="AI311" s="551">
        <f t="shared" si="30"/>
        <v>0.69999999999999984</v>
      </c>
      <c r="AJ311" s="551">
        <f t="shared" si="30"/>
        <v>0.79999999999999982</v>
      </c>
      <c r="AK311" s="551">
        <f t="shared" si="30"/>
        <v>0.8999999999999998</v>
      </c>
      <c r="AL311" s="551">
        <f t="shared" si="30"/>
        <v>0.99999999999999978</v>
      </c>
    </row>
    <row r="312" spans="16:38">
      <c r="P312" s="447" t="s">
        <v>717</v>
      </c>
      <c r="Q312" s="447" t="s">
        <v>681</v>
      </c>
      <c r="R312" s="523">
        <f>COUNTIF($Q268:$BI268,"&gt;-1")+COUNTIF($Q274:$BI274,"&gt;-1")-SUM(S312:AL312)</f>
        <v>0</v>
      </c>
      <c r="S312" s="523">
        <f>COUNTIF($Q268:$BI268,"&gt;-.9")+COUNTIF($Q274:$BI274,"&gt;-.9")-SUM(T312:AL312)</f>
        <v>0</v>
      </c>
      <c r="T312" s="523">
        <f>COUNTIF($Q268:$BI268,"&gt;-.8")+COUNTIF($Q274:$BI274,"&gt;-.8")-SUM(U312:AL312)</f>
        <v>0</v>
      </c>
      <c r="U312" s="523">
        <f>COUNTIF($Q268:$BI268,"&gt;-.7")+COUNTIF($Q274:$BI274,"&gt;-.7")-SUM(V312:AL312)</f>
        <v>0</v>
      </c>
      <c r="V312" s="523">
        <f>COUNTIF($Q268:$BI268,"&gt;-.6")+COUNTIF($Q274:$BI274,"&gt;-.6")-SUM(W312:AL312)</f>
        <v>0</v>
      </c>
      <c r="W312" s="523">
        <f>COUNTIF($Q268:$BI268,"&gt;-.5")+COUNTIF($Q274:$BI274,"&gt;-.5")-SUM(X312:AL312)</f>
        <v>2</v>
      </c>
      <c r="X312" s="523">
        <f>COUNTIF($Q268:$BI268,"&gt;-.4")+COUNTIF($Q274:$BI274,"&gt;-.4")-SUM(Y312:AL312)</f>
        <v>0</v>
      </c>
      <c r="Y312" s="523">
        <f>COUNTIF($Q268:$BI268,"&gt;-.3")+COUNTIF($Q274:$BI274,"&gt;-.3")-SUM(Z312:AL312)</f>
        <v>2</v>
      </c>
      <c r="Z312" s="523">
        <f>COUNTIF($Q268:$BI268,"&gt;-.2")+COUNTIF($Q274:$BI274,"&gt;-.2")-SUM(AA312:AL312)</f>
        <v>0</v>
      </c>
      <c r="AA312" s="523">
        <f>COUNTIF($Q268:$BI268,"&gt;-.1")+COUNTIF($Q274:$BI274,"&gt;-.1")-SUM(AB312:AL312)</f>
        <v>21</v>
      </c>
      <c r="AB312" s="523">
        <f>COUNTIF($Q268:$BI268,"&gt;-0")+COUNTIF($Q274:$BI274,"&gt;0")-SUM(AC312:AL312)</f>
        <v>0</v>
      </c>
      <c r="AC312" s="523">
        <f>COUNTIF($Q268:$BI268,"&gt;.1")+COUNTIF($Q274:$BI274,"&gt;.1")-SUM(AD312:AL312)</f>
        <v>0</v>
      </c>
      <c r="AD312" s="523">
        <f>COUNTIF($Q268:$BI268,"&gt;.2")+COUNTIF($Q274:$BI274,"&gt;.2")-SUM(AE312:AL312)</f>
        <v>3</v>
      </c>
      <c r="AE312" s="523">
        <f>COUNTIF($Q268:$BI268,"&gt;.3")+COUNTIF($Q274:$BI274,"&gt;.3")-SUM(AF312:AL312)</f>
        <v>0</v>
      </c>
      <c r="AF312" s="523">
        <f>COUNTIF($Q268:$BI268,"&gt;.4")+COUNTIF($Q274:$BI274,"&gt;.4")-SUM(AG312:AL312)</f>
        <v>0</v>
      </c>
      <c r="AG312" s="523">
        <f>COUNTIF($Q268:$BI268,"&gt;.5")+COUNTIF($Q274:$BI274,"&gt;.5")-SUM(AH312:AL312)</f>
        <v>0</v>
      </c>
      <c r="AH312" s="523">
        <f>COUNTIF($Q268:$BI268,"&gt;.6")+COUNTIF($Q274:$BI274,"&gt;.6")-SUM(AI312:AL312)</f>
        <v>0</v>
      </c>
      <c r="AI312" s="523">
        <f>COUNTIF($Q268:$BI268,"&gt;.7")+COUNTIF($Q274:$BI274,"&gt;.7")-SUM(AJ312:AL312)</f>
        <v>0</v>
      </c>
      <c r="AJ312" s="523">
        <f>COUNTIF($Q268:$BI268,"&gt;.8")+COUNTIF($Q274:$BI274,"&gt;.8")-SUM(AK312:AL312)</f>
        <v>0</v>
      </c>
      <c r="AK312" s="523">
        <f>COUNTIF($Q268:$BI268,"&gt;.9")+COUNTIF($Q274:$BI274,"&gt;.9")-SUM(AL312:AL312)</f>
        <v>0</v>
      </c>
      <c r="AL312" s="523">
        <f>COUNTIF($Q268:$BI268,"&gt;1")+COUNTIF($Q274:$BI274,"&gt;1")</f>
        <v>2</v>
      </c>
    </row>
    <row r="313" spans="16:38">
      <c r="Q313" s="447" t="s">
        <v>682</v>
      </c>
      <c r="R313" s="523">
        <f>COUNTIF($Q269:$BI269,"&gt;-1")+COUNTIF($Q275:$BI275,"&gt;-1")-SUM(S313:AL313)</f>
        <v>0</v>
      </c>
      <c r="S313" s="523">
        <f>COUNTIF($Q269:$BI269,"&gt;-.9")+COUNTIF($Q275:$BI275,"&gt;-.9")-SUM(T313:AL313)</f>
        <v>0</v>
      </c>
      <c r="T313" s="523">
        <f>COUNTIF($Q269:$BI269,"&gt;-.8")+COUNTIF($Q275:$BI275,"&gt;-.8")-SUM(U313:AL313)</f>
        <v>0</v>
      </c>
      <c r="U313" s="523">
        <f>COUNTIF($Q269:$BI269,"&gt;-.7")+COUNTIF($Q275:$BI275,"&gt;-.7")-SUM(V313:AL313)</f>
        <v>0</v>
      </c>
      <c r="V313" s="523">
        <f>COUNTIF($Q269:$BI269,"&gt;-.6")+COUNTIF($Q275:$BI275,"&gt;-.6")-SUM(W313:AL313)</f>
        <v>0</v>
      </c>
      <c r="W313" s="523">
        <f>COUNTIF($Q269:$BI269,"&gt;-.5")+COUNTIF($Q275:$BI275,"&gt;-.5")-SUM(X313:AL313)</f>
        <v>2</v>
      </c>
      <c r="X313" s="523">
        <f>COUNTIF($Q269:$BI269,"&gt;-.4")+COUNTIF($Q275:$BI275,"&gt;-.4")-SUM(Y313:AL313)</f>
        <v>0</v>
      </c>
      <c r="Y313" s="523">
        <f>COUNTIF($Q269:$BI269,"&gt;-.3")+COUNTIF($Q275:$BI275,"&gt;-.3")-SUM(Z313:AL313)</f>
        <v>3</v>
      </c>
      <c r="Z313" s="523">
        <f>COUNTIF($Q269:$BI269,"&gt;-.2")+COUNTIF($Q275:$BI275,"&gt;-.2")-SUM(AA313:AL313)</f>
        <v>0</v>
      </c>
      <c r="AA313" s="523">
        <f>COUNTIF($Q269:$BI269,"&gt;-.1")+COUNTIF($Q275:$BI275,"&gt;-.1")-SUM(AB313:AL313)</f>
        <v>21</v>
      </c>
      <c r="AB313" s="523">
        <f>COUNTIF($Q269:$BI269,"&gt;-0")+COUNTIF($Q275:$BI275,"&gt;0")-SUM(AC313:AL313)</f>
        <v>0</v>
      </c>
      <c r="AC313" s="523">
        <f>COUNTIF($Q269:$BI269,"&gt;.1")+COUNTIF($Q275:$BI275,"&gt;.1")-SUM(AD313:AL313)</f>
        <v>0</v>
      </c>
      <c r="AD313" s="523">
        <f>COUNTIF($Q269:$BI269,"&gt;.2")+COUNTIF($Q275:$BI275,"&gt;.2")-SUM(AE313:AL313)</f>
        <v>2</v>
      </c>
      <c r="AE313" s="523">
        <f>COUNTIF($Q269:$BI269,"&gt;.3")+COUNTIF($Q275:$BI275,"&gt;.3")-SUM(AF313:AL313)</f>
        <v>0</v>
      </c>
      <c r="AF313" s="523">
        <f>COUNTIF($Q269:$BI269,"&gt;.4")+COUNTIF($Q275:$BI275,"&gt;.4")-SUM(AG313:AL313)</f>
        <v>0</v>
      </c>
      <c r="AG313" s="523">
        <f>COUNTIF($Q269:$BI269,"&gt;.5")+COUNTIF($Q275:$BI275,"&gt;.5")-SUM(AH313:AL313)</f>
        <v>0</v>
      </c>
      <c r="AH313" s="523">
        <f>COUNTIF($Q269:$BI269,"&gt;.6")+COUNTIF($Q275:$BI275,"&gt;.6")-SUM(AI313:AL313)</f>
        <v>0</v>
      </c>
      <c r="AI313" s="523">
        <f>COUNTIF($Q269:$BI269,"&gt;.7")+COUNTIF($Q275:$BI275,"&gt;.7")-SUM(AJ313:AL313)</f>
        <v>0</v>
      </c>
      <c r="AJ313" s="523">
        <f>COUNTIF($Q269:$BI269,"&gt;.8")+COUNTIF($Q275:$BI275,"&gt;.8")-SUM(AK313:AL313)</f>
        <v>0</v>
      </c>
      <c r="AK313" s="523">
        <f>COUNTIF($Q269:$BI269,"&gt;.9")+COUNTIF($Q275:$BI275,"&gt;.9")-SUM(AL313:AL313)</f>
        <v>0</v>
      </c>
      <c r="AL313" s="523">
        <f>COUNTIF($Q269:$BI269,"&gt;1")+COUNTIF($Q275:$BI275,"&gt;1")</f>
        <v>0</v>
      </c>
    </row>
    <row r="314" spans="16:38">
      <c r="Q314" s="447" t="s">
        <v>683</v>
      </c>
      <c r="R314" s="523">
        <f>COUNTIF($Q270:$BI270,"&gt;-1")+COUNTIF($Q276:$BI276,"&gt;-1")-SUM(S314:AL314)</f>
        <v>0</v>
      </c>
      <c r="S314" s="523">
        <f>COUNTIF($Q270:$BI270,"&gt;-.9")+COUNTIF($Q276:$BI276,"&gt;-.9")-SUM(T314:AL314)</f>
        <v>0</v>
      </c>
      <c r="T314" s="523">
        <f>COUNTIF($Q270:$BI270,"&gt;-.8")+COUNTIF($Q276:$BI276,"&gt;-.8")-SUM(U314:AL314)</f>
        <v>0</v>
      </c>
      <c r="U314" s="523">
        <f>COUNTIF($Q270:$BI270,"&gt;-.7")+COUNTIF($Q276:$BI276,"&gt;-.7")-SUM(V314:AL314)</f>
        <v>0</v>
      </c>
      <c r="V314" s="523">
        <f>COUNTIF($Q270:$BI270,"&gt;-.6")+COUNTIF($Q276:$BI276,"&gt;-.6")-SUM(W314:AL314)</f>
        <v>0</v>
      </c>
      <c r="W314" s="523">
        <f>COUNTIF($Q270:$BI270,"&gt;-.5")+COUNTIF($Q276:$BI276,"&gt;-.5")-SUM(X314:AL314)</f>
        <v>2</v>
      </c>
      <c r="X314" s="523">
        <f>COUNTIF($Q270:$BI270,"&gt;-.4")+COUNTIF($Q276:$BI276,"&gt;-.4")-SUM(Y314:AL314)</f>
        <v>0</v>
      </c>
      <c r="Y314" s="523">
        <f>COUNTIF($Q270:$BI270,"&gt;-.3")+COUNTIF($Q276:$BI276,"&gt;-.3")-SUM(Z314:AL314)</f>
        <v>3</v>
      </c>
      <c r="Z314" s="523">
        <f>COUNTIF($Q270:$BI270,"&gt;-.2")+COUNTIF($Q276:$BI276,"&gt;-.2")-SUM(AA314:AL314)</f>
        <v>0</v>
      </c>
      <c r="AA314" s="523">
        <f>COUNTIF($Q270:$BI270,"&gt;-.1")+COUNTIF($Q276:$BI276,"&gt;-.1")-SUM(AB314:AL314)</f>
        <v>21</v>
      </c>
      <c r="AB314" s="523">
        <f>COUNTIF($Q270:$BI270,"&gt;-0")+COUNTIF($Q276:$BI276,"&gt;0")-SUM(AC314:AL314)</f>
        <v>0</v>
      </c>
      <c r="AC314" s="523">
        <f>COUNTIF($Q270:$BI270,"&gt;.1")+COUNTIF($Q276:$BI276,"&gt;.1")-SUM(AD314:AL314)</f>
        <v>0</v>
      </c>
      <c r="AD314" s="523">
        <f>COUNTIF($Q270:$BI270,"&gt;.2")+COUNTIF($Q276:$BI276,"&gt;.2")-SUM(AE314:AL314)</f>
        <v>3</v>
      </c>
      <c r="AE314" s="523">
        <f>COUNTIF($Q270:$BI270,"&gt;.3")+COUNTIF($Q276:$BI276,"&gt;.3")-SUM(AF314:AL314)</f>
        <v>0</v>
      </c>
      <c r="AF314" s="523">
        <f>COUNTIF($Q270:$BI270,"&gt;.4")+COUNTIF($Q276:$BI276,"&gt;.4")-SUM(AG314:AL314)</f>
        <v>0</v>
      </c>
      <c r="AG314" s="523">
        <f>COUNTIF($Q270:$BI270,"&gt;.5")+COUNTIF($Q276:$BI276,"&gt;.5")-SUM(AH314:AL314)</f>
        <v>0</v>
      </c>
      <c r="AH314" s="523">
        <f>COUNTIF($Q270:$BI270,"&gt;.6")+COUNTIF($Q276:$BI276,"&gt;.6")-SUM(AI314:AL314)</f>
        <v>0</v>
      </c>
      <c r="AI314" s="523">
        <f>COUNTIF($Q270:$BI270,"&gt;.7")+COUNTIF($Q276:$BI276,"&gt;.7")-SUM(AJ314:AL314)</f>
        <v>0</v>
      </c>
      <c r="AJ314" s="523">
        <f>COUNTIF($Q270:$BI270,"&gt;.8")+COUNTIF($Q276:$BI276,"&gt;.8")-SUM(AK314:AL314)</f>
        <v>0</v>
      </c>
      <c r="AK314" s="523">
        <f>COUNTIF($Q270:$BI270,"&gt;.9")+COUNTIF($Q276:$BI276,"&gt;.9")-SUM(AL314:AL314)</f>
        <v>0</v>
      </c>
      <c r="AL314" s="523">
        <f>COUNTIF($Q270:$BI270,"&gt;1")+COUNTIF($Q276:$BI276,"&gt;1")</f>
        <v>1</v>
      </c>
    </row>
    <row r="347" spans="2:16">
      <c r="B347" s="447" t="s">
        <v>679</v>
      </c>
      <c r="D347" s="795"/>
      <c r="E347" s="795"/>
      <c r="F347" s="795"/>
      <c r="G347" s="795"/>
      <c r="H347" s="795"/>
      <c r="I347" s="795"/>
      <c r="J347" s="795"/>
      <c r="K347" s="795"/>
      <c r="L347" s="795"/>
      <c r="M347" s="795"/>
    </row>
    <row r="348" spans="2:16">
      <c r="D348" s="837"/>
      <c r="E348" s="837"/>
      <c r="F348" s="837"/>
      <c r="G348" s="837"/>
      <c r="H348" s="837"/>
      <c r="I348" s="837"/>
      <c r="J348" s="837"/>
      <c r="K348" s="837"/>
      <c r="L348" s="837"/>
      <c r="M348" s="837"/>
    </row>
    <row r="352" spans="2:16">
      <c r="P352" s="447" t="s">
        <v>681</v>
      </c>
    </row>
    <row r="353" spans="16:16">
      <c r="P353" s="447" t="s">
        <v>682</v>
      </c>
    </row>
    <row r="354" spans="16:16">
      <c r="P354" s="447" t="s">
        <v>683</v>
      </c>
    </row>
    <row r="378" spans="2:13">
      <c r="B378" s="447" t="s">
        <v>679</v>
      </c>
      <c r="D378" s="795"/>
      <c r="E378" s="795"/>
      <c r="F378" s="795"/>
      <c r="G378" s="795"/>
      <c r="H378" s="795"/>
      <c r="I378" s="795"/>
      <c r="J378" s="795"/>
      <c r="K378" s="795"/>
      <c r="L378" s="795"/>
      <c r="M378" s="795"/>
    </row>
    <row r="379" spans="2:13">
      <c r="D379" s="837"/>
      <c r="E379" s="837"/>
      <c r="F379" s="837"/>
      <c r="G379" s="837"/>
      <c r="H379" s="837"/>
      <c r="I379" s="837"/>
      <c r="J379" s="837"/>
      <c r="K379" s="837"/>
      <c r="L379" s="837"/>
      <c r="M379" s="837"/>
    </row>
    <row r="458" spans="2:13">
      <c r="B458" s="447" t="s">
        <v>679</v>
      </c>
      <c r="D458" s="795"/>
      <c r="E458" s="795"/>
      <c r="F458" s="795"/>
      <c r="G458" s="795"/>
      <c r="H458" s="795"/>
      <c r="I458" s="795"/>
      <c r="J458" s="795"/>
      <c r="K458" s="795"/>
      <c r="L458" s="795"/>
      <c r="M458" s="795"/>
    </row>
    <row r="459" spans="2:13">
      <c r="D459" s="837"/>
      <c r="E459" s="837"/>
      <c r="F459" s="837"/>
      <c r="G459" s="837"/>
      <c r="H459" s="837"/>
      <c r="I459" s="837"/>
      <c r="J459" s="837"/>
      <c r="K459" s="837"/>
      <c r="L459" s="837"/>
      <c r="M459" s="837"/>
    </row>
  </sheetData>
  <pageMargins left="0.75" right="0.75" top="0.5" bottom="0.75" header="0.5" footer="0.5"/>
  <pageSetup orientation="portrait" horizontalDpi="4294967292" r:id="rId1"/>
  <headerFooter alignWithMargins="0">
    <oddFooter>Page &amp;P of &amp;N</oddFooter>
  </headerFooter>
  <rowBreaks count="10" manualBreakCount="10">
    <brk id="48" max="16383" man="1"/>
    <brk id="91" max="16383" man="1"/>
    <brk id="134" max="16383" man="1"/>
    <brk id="177" max="16383" man="1"/>
    <brk id="220" max="16383" man="1"/>
    <brk id="263" max="16383" man="1"/>
    <brk id="306" max="16383" man="1"/>
    <brk id="349" max="16383" man="1"/>
    <brk id="392" max="16383" man="1"/>
    <brk id="435" max="16383"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0DA4E-DAC1-48E0-943A-220DE5E01BAF}">
  <dimension ref="B3:Q24"/>
  <sheetViews>
    <sheetView showGridLines="0" workbookViewId="0">
      <selection activeCell="K10" sqref="K10:Z10"/>
    </sheetView>
  </sheetViews>
  <sheetFormatPr defaultColWidth="9.109375" defaultRowHeight="13.2"/>
  <cols>
    <col min="1" max="1" width="9.109375" style="447"/>
    <col min="2" max="2" width="5.33203125" style="447" customWidth="1"/>
    <col min="3" max="3" width="6" style="447" customWidth="1"/>
    <col min="4" max="16384" width="9.109375" style="447"/>
  </cols>
  <sheetData>
    <row r="3" spans="2:17">
      <c r="C3" s="2096" t="s">
        <v>718</v>
      </c>
      <c r="D3" s="2096"/>
      <c r="E3" s="2096"/>
      <c r="F3" s="2096"/>
      <c r="G3" s="2096"/>
      <c r="H3" s="2096"/>
      <c r="I3" s="2096"/>
      <c r="J3" s="2096"/>
      <c r="K3" s="2096"/>
      <c r="L3" s="2096"/>
      <c r="M3" s="2096"/>
      <c r="N3" s="2096"/>
      <c r="O3" s="2096"/>
      <c r="P3" s="2096"/>
      <c r="Q3" s="2096"/>
    </row>
    <row r="4" spans="2:17" ht="15" customHeight="1">
      <c r="C4" s="490"/>
      <c r="D4" s="2097" t="s">
        <v>719</v>
      </c>
      <c r="E4" s="2097"/>
      <c r="F4" s="2097"/>
      <c r="G4" s="2097"/>
      <c r="H4" s="2097"/>
      <c r="I4" s="2097"/>
      <c r="J4" s="2097"/>
      <c r="K4" s="2097"/>
      <c r="L4" s="2097"/>
      <c r="M4" s="2097"/>
      <c r="N4" s="2097"/>
      <c r="O4" s="2097"/>
      <c r="P4" s="2097"/>
      <c r="Q4" s="2097"/>
    </row>
    <row r="5" spans="2:17" ht="8.25" customHeight="1">
      <c r="C5" s="490"/>
      <c r="D5" s="490"/>
      <c r="E5" s="490"/>
      <c r="F5" s="490"/>
      <c r="G5" s="490"/>
      <c r="H5" s="490"/>
      <c r="I5" s="490"/>
      <c r="J5" s="490"/>
      <c r="K5" s="490"/>
      <c r="L5" s="490"/>
      <c r="M5" s="490"/>
      <c r="N5" s="490"/>
      <c r="O5" s="490"/>
      <c r="P5" s="490"/>
      <c r="Q5" s="490"/>
    </row>
    <row r="6" spans="2:17">
      <c r="D6" s="556">
        <v>2</v>
      </c>
      <c r="E6" s="556">
        <v>3</v>
      </c>
      <c r="F6" s="556">
        <v>4</v>
      </c>
      <c r="G6" s="556">
        <v>5</v>
      </c>
      <c r="H6" s="556">
        <v>6</v>
      </c>
      <c r="I6" s="556">
        <v>7</v>
      </c>
      <c r="J6" s="556">
        <v>8</v>
      </c>
      <c r="K6" s="556">
        <v>9</v>
      </c>
      <c r="L6" s="556">
        <v>10</v>
      </c>
      <c r="M6" s="556">
        <v>11</v>
      </c>
      <c r="N6" s="556">
        <v>12</v>
      </c>
      <c r="O6" s="556">
        <v>13</v>
      </c>
      <c r="P6" s="556">
        <v>14</v>
      </c>
      <c r="Q6" s="556">
        <v>15</v>
      </c>
    </row>
    <row r="7" spans="2:17">
      <c r="B7" s="2098" t="s">
        <v>720</v>
      </c>
      <c r="C7" s="556">
        <v>1</v>
      </c>
      <c r="D7" s="557">
        <v>1.4139999999999999</v>
      </c>
      <c r="E7" s="557">
        <v>1.9119999999999999</v>
      </c>
      <c r="F7" s="557">
        <v>2.2389999999999999</v>
      </c>
      <c r="G7" s="557">
        <v>2.4809999999999999</v>
      </c>
      <c r="H7" s="557">
        <v>2.673</v>
      </c>
      <c r="I7" s="557">
        <v>2.83</v>
      </c>
      <c r="J7" s="557">
        <v>2.9630000000000001</v>
      </c>
      <c r="K7" s="557">
        <v>3.0779999999999998</v>
      </c>
      <c r="L7" s="557">
        <v>3.1789999999999998</v>
      </c>
      <c r="M7" s="557">
        <v>3.2690000000000001</v>
      </c>
      <c r="N7" s="557">
        <v>3.35</v>
      </c>
      <c r="O7" s="557">
        <v>3.4239999999999999</v>
      </c>
      <c r="P7" s="557">
        <v>3.4910000000000001</v>
      </c>
      <c r="Q7" s="557">
        <v>3.5529999999999999</v>
      </c>
    </row>
    <row r="8" spans="2:17">
      <c r="B8" s="2098"/>
      <c r="C8" s="556">
        <v>2</v>
      </c>
      <c r="D8" s="557">
        <v>1.2789999999999999</v>
      </c>
      <c r="E8" s="557">
        <v>1.8049999999999999</v>
      </c>
      <c r="F8" s="557">
        <v>2.1509999999999998</v>
      </c>
      <c r="G8" s="557">
        <v>2.4049999999999998</v>
      </c>
      <c r="H8" s="557">
        <v>2.6040000000000001</v>
      </c>
      <c r="I8" s="557">
        <v>2.7679999999999998</v>
      </c>
      <c r="J8" s="557">
        <v>2.9060000000000001</v>
      </c>
      <c r="K8" s="557">
        <v>3.0249999999999999</v>
      </c>
      <c r="L8" s="557">
        <v>3.129</v>
      </c>
      <c r="M8" s="557">
        <v>3.2210000000000001</v>
      </c>
      <c r="N8" s="557">
        <v>3.3050000000000002</v>
      </c>
      <c r="O8" s="557">
        <v>3.38</v>
      </c>
      <c r="P8" s="557">
        <v>3.4489999999999998</v>
      </c>
      <c r="Q8" s="557">
        <v>3.5129999999999999</v>
      </c>
    </row>
    <row r="9" spans="2:17">
      <c r="B9" s="2098"/>
      <c r="C9" s="556">
        <v>3</v>
      </c>
      <c r="D9" s="557">
        <v>1.2310000000000001</v>
      </c>
      <c r="E9" s="557">
        <v>1.7689999999999999</v>
      </c>
      <c r="F9" s="557">
        <v>2.12</v>
      </c>
      <c r="G9" s="557">
        <v>2.379</v>
      </c>
      <c r="H9" s="557">
        <v>2.581</v>
      </c>
      <c r="I9" s="557">
        <v>2.7469999999999999</v>
      </c>
      <c r="J9" s="557">
        <v>2.8860000000000001</v>
      </c>
      <c r="K9" s="557">
        <v>3.0059999999999998</v>
      </c>
      <c r="L9" s="557">
        <v>3.1120000000000001</v>
      </c>
      <c r="M9" s="557">
        <v>3.2050000000000001</v>
      </c>
      <c r="N9" s="557">
        <v>3.2890000000000001</v>
      </c>
      <c r="O9" s="557">
        <v>3.3660000000000001</v>
      </c>
      <c r="P9" s="557">
        <v>3.4350000000000001</v>
      </c>
      <c r="Q9" s="557">
        <v>3.4990000000000001</v>
      </c>
    </row>
    <row r="10" spans="2:17">
      <c r="B10" s="2098"/>
      <c r="C10" s="556">
        <v>4</v>
      </c>
      <c r="D10" s="557">
        <v>1.206</v>
      </c>
      <c r="E10" s="557">
        <v>1.75</v>
      </c>
      <c r="F10" s="557">
        <v>2.105</v>
      </c>
      <c r="G10" s="557">
        <v>2.3660000000000001</v>
      </c>
      <c r="H10" s="557">
        <v>2.57</v>
      </c>
      <c r="I10" s="557">
        <v>2.7360000000000002</v>
      </c>
      <c r="J10" s="557">
        <v>2.8769999999999998</v>
      </c>
      <c r="K10" s="557">
        <v>2.9969999999999999</v>
      </c>
      <c r="L10" s="557">
        <v>3.1030000000000002</v>
      </c>
      <c r="M10" s="557">
        <v>3.1970000000000001</v>
      </c>
      <c r="N10" s="557">
        <v>3.282</v>
      </c>
      <c r="O10" s="557">
        <v>3.3580000000000001</v>
      </c>
      <c r="P10" s="557">
        <v>3.4279999999999999</v>
      </c>
      <c r="Q10" s="557">
        <v>3.492</v>
      </c>
    </row>
    <row r="11" spans="2:17">
      <c r="B11" s="2098"/>
      <c r="C11" s="556">
        <v>5</v>
      </c>
      <c r="D11" s="557">
        <v>1.1910000000000001</v>
      </c>
      <c r="E11" s="557">
        <v>1.7390000000000001</v>
      </c>
      <c r="F11" s="557">
        <v>2.0960000000000001</v>
      </c>
      <c r="G11" s="557">
        <v>2.3580000000000001</v>
      </c>
      <c r="H11" s="557">
        <v>2.5630000000000002</v>
      </c>
      <c r="I11" s="557">
        <v>2.73</v>
      </c>
      <c r="J11" s="557">
        <v>2.871</v>
      </c>
      <c r="K11" s="557">
        <v>2.992</v>
      </c>
      <c r="L11" s="557">
        <v>3.0979999999999999</v>
      </c>
      <c r="M11" s="557">
        <v>3.1920000000000002</v>
      </c>
      <c r="N11" s="557">
        <v>3.2770000000000001</v>
      </c>
      <c r="O11" s="557">
        <v>3.3540000000000001</v>
      </c>
      <c r="P11" s="557">
        <v>3.4239999999999999</v>
      </c>
      <c r="Q11" s="557">
        <v>3.488</v>
      </c>
    </row>
    <row r="12" spans="2:17">
      <c r="B12" s="2098"/>
      <c r="C12" s="556">
        <v>6</v>
      </c>
      <c r="D12" s="557">
        <v>1.181</v>
      </c>
      <c r="E12" s="557">
        <v>1.7310000000000001</v>
      </c>
      <c r="F12" s="557">
        <v>2.09</v>
      </c>
      <c r="G12" s="557">
        <v>2.3530000000000002</v>
      </c>
      <c r="H12" s="557">
        <v>2.5579999999999998</v>
      </c>
      <c r="I12" s="557">
        <v>2.726</v>
      </c>
      <c r="J12" s="557">
        <v>2.867</v>
      </c>
      <c r="K12" s="557">
        <v>2.988</v>
      </c>
      <c r="L12" s="557">
        <v>3.0950000000000002</v>
      </c>
      <c r="M12" s="557">
        <v>3.1890000000000001</v>
      </c>
      <c r="N12" s="557">
        <v>3.274</v>
      </c>
      <c r="O12" s="557">
        <v>3.351</v>
      </c>
      <c r="P12" s="557">
        <v>3.4209999999999998</v>
      </c>
      <c r="Q12" s="557">
        <v>3.4860000000000002</v>
      </c>
    </row>
    <row r="13" spans="2:17">
      <c r="B13" s="2098"/>
      <c r="C13" s="556">
        <v>7</v>
      </c>
      <c r="D13" s="557">
        <v>1.173</v>
      </c>
      <c r="E13" s="557">
        <v>1.726</v>
      </c>
      <c r="F13" s="557">
        <v>2.085</v>
      </c>
      <c r="G13" s="557">
        <v>2.3490000000000002</v>
      </c>
      <c r="H13" s="557">
        <v>2.5550000000000002</v>
      </c>
      <c r="I13" s="557">
        <v>2.7229999999999999</v>
      </c>
      <c r="J13" s="557">
        <v>2.8639999999999999</v>
      </c>
      <c r="K13" s="557">
        <v>2.9860000000000002</v>
      </c>
      <c r="L13" s="557">
        <v>3.0920000000000001</v>
      </c>
      <c r="M13" s="557">
        <v>3.1869999999999998</v>
      </c>
      <c r="N13" s="557">
        <v>3.2719999999999998</v>
      </c>
      <c r="O13" s="557">
        <v>3.3490000000000002</v>
      </c>
      <c r="P13" s="557">
        <v>3.419</v>
      </c>
      <c r="Q13" s="557">
        <v>3.484</v>
      </c>
    </row>
    <row r="14" spans="2:17">
      <c r="B14" s="2098"/>
      <c r="C14" s="556">
        <v>8</v>
      </c>
      <c r="D14" s="557">
        <v>1.1679999999999999</v>
      </c>
      <c r="E14" s="557">
        <v>1.7210000000000001</v>
      </c>
      <c r="F14" s="557">
        <v>2.0819999999999999</v>
      </c>
      <c r="G14" s="557">
        <v>2.3460000000000001</v>
      </c>
      <c r="H14" s="557">
        <v>2.552</v>
      </c>
      <c r="I14" s="557">
        <v>2.72</v>
      </c>
      <c r="J14" s="557">
        <v>2.8620000000000001</v>
      </c>
      <c r="K14" s="557">
        <v>2.984</v>
      </c>
      <c r="L14" s="557">
        <v>3.09</v>
      </c>
      <c r="M14" s="557">
        <v>3.1850000000000001</v>
      </c>
      <c r="N14" s="557">
        <v>3.27</v>
      </c>
      <c r="O14" s="557">
        <v>3.347</v>
      </c>
      <c r="P14" s="557">
        <v>3.4169999999999998</v>
      </c>
      <c r="Q14" s="557">
        <v>3.4820000000000002</v>
      </c>
    </row>
    <row r="15" spans="2:17">
      <c r="B15" s="2098"/>
      <c r="C15" s="556">
        <v>9</v>
      </c>
      <c r="D15" s="557">
        <v>1.1639999999999999</v>
      </c>
      <c r="E15" s="557">
        <v>1.718</v>
      </c>
      <c r="F15" s="557">
        <v>2.08</v>
      </c>
      <c r="G15" s="557">
        <v>2.3439999999999999</v>
      </c>
      <c r="H15" s="557">
        <v>2.5499999999999998</v>
      </c>
      <c r="I15" s="557">
        <v>2.7189999999999999</v>
      </c>
      <c r="J15" s="557">
        <v>2.86</v>
      </c>
      <c r="K15" s="557">
        <v>2.9820000000000002</v>
      </c>
      <c r="L15" s="557">
        <v>3.089</v>
      </c>
      <c r="M15" s="557">
        <v>3.1840000000000002</v>
      </c>
      <c r="N15" s="557">
        <v>3.2690000000000001</v>
      </c>
      <c r="O15" s="557">
        <v>3.3460000000000001</v>
      </c>
      <c r="P15" s="557">
        <v>3.4159999999999999</v>
      </c>
      <c r="Q15" s="557">
        <v>3.4809999999999999</v>
      </c>
    </row>
    <row r="16" spans="2:17">
      <c r="B16" s="2098"/>
      <c r="C16" s="556">
        <v>10</v>
      </c>
      <c r="D16" s="557">
        <v>1.1599999999999999</v>
      </c>
      <c r="E16" s="557">
        <v>1.716</v>
      </c>
      <c r="F16" s="557">
        <v>2.077</v>
      </c>
      <c r="G16" s="557">
        <v>2.3420000000000001</v>
      </c>
      <c r="H16" s="557">
        <v>2.5489999999999999</v>
      </c>
      <c r="I16" s="557">
        <v>2.7170000000000001</v>
      </c>
      <c r="J16" s="557">
        <v>2.859</v>
      </c>
      <c r="K16" s="557">
        <v>2.9809999999999999</v>
      </c>
      <c r="L16" s="557">
        <v>3.0880000000000001</v>
      </c>
      <c r="M16" s="557">
        <v>3.1829999999999998</v>
      </c>
      <c r="N16" s="557">
        <v>3.2679999999999998</v>
      </c>
      <c r="O16" s="557">
        <v>3.3450000000000002</v>
      </c>
      <c r="P16" s="557">
        <v>3.415</v>
      </c>
      <c r="Q16" s="557">
        <v>3.48</v>
      </c>
    </row>
    <row r="17" spans="2:17">
      <c r="B17" s="2098"/>
      <c r="C17" s="556">
        <v>11</v>
      </c>
      <c r="D17" s="557">
        <v>1.157</v>
      </c>
      <c r="E17" s="557">
        <v>1.714</v>
      </c>
      <c r="F17" s="557">
        <v>2.0760000000000001</v>
      </c>
      <c r="G17" s="557">
        <v>2.34</v>
      </c>
      <c r="H17" s="557">
        <v>2.5470000000000002</v>
      </c>
      <c r="I17" s="557">
        <v>2.7160000000000002</v>
      </c>
      <c r="J17" s="557">
        <v>2.8580000000000001</v>
      </c>
      <c r="K17" s="557">
        <v>2.98</v>
      </c>
      <c r="L17" s="557">
        <v>3.0870000000000002</v>
      </c>
      <c r="M17" s="557">
        <v>3.1819999999999999</v>
      </c>
      <c r="N17" s="557">
        <v>3.2669999999999999</v>
      </c>
      <c r="O17" s="557">
        <v>3.3439999999999999</v>
      </c>
      <c r="P17" s="557">
        <v>3.415</v>
      </c>
      <c r="Q17" s="557">
        <v>3.4790000000000001</v>
      </c>
    </row>
    <row r="18" spans="2:17">
      <c r="B18" s="2098"/>
      <c r="C18" s="556">
        <v>12</v>
      </c>
      <c r="D18" s="557">
        <v>1.155</v>
      </c>
      <c r="E18" s="557">
        <v>1.712</v>
      </c>
      <c r="F18" s="557">
        <v>2.0739999999999998</v>
      </c>
      <c r="G18" s="557">
        <v>2.3439000000000001</v>
      </c>
      <c r="H18" s="557">
        <v>2.5459999999999998</v>
      </c>
      <c r="I18" s="557">
        <v>2.7149999999999999</v>
      </c>
      <c r="J18" s="557">
        <v>2.8570000000000002</v>
      </c>
      <c r="K18" s="557">
        <v>2.9790000000000001</v>
      </c>
      <c r="L18" s="557">
        <v>3.0859999999999999</v>
      </c>
      <c r="M18" s="557">
        <v>3.181</v>
      </c>
      <c r="N18" s="557">
        <v>3.266</v>
      </c>
      <c r="O18" s="557">
        <v>3.343</v>
      </c>
      <c r="P18" s="557">
        <v>3.4140000000000001</v>
      </c>
      <c r="Q18" s="557">
        <v>3.4790000000000001</v>
      </c>
    </row>
    <row r="19" spans="2:17">
      <c r="B19" s="2098"/>
      <c r="C19" s="556">
        <v>13</v>
      </c>
      <c r="D19" s="557">
        <v>1.153</v>
      </c>
      <c r="E19" s="557">
        <v>1.71</v>
      </c>
      <c r="F19" s="557">
        <v>2.073</v>
      </c>
      <c r="G19" s="557">
        <v>2.3380000000000001</v>
      </c>
      <c r="H19" s="557">
        <v>2.5449999999999999</v>
      </c>
      <c r="I19" s="557">
        <v>2.714</v>
      </c>
      <c r="J19" s="557">
        <v>2.8559999999999999</v>
      </c>
      <c r="K19" s="557">
        <v>2.9780000000000002</v>
      </c>
      <c r="L19" s="557">
        <v>3.085</v>
      </c>
      <c r="M19" s="557">
        <v>3.18</v>
      </c>
      <c r="N19" s="557">
        <v>3.266</v>
      </c>
      <c r="O19" s="557">
        <v>3.343</v>
      </c>
      <c r="P19" s="557">
        <v>3.4129999999999998</v>
      </c>
      <c r="Q19" s="557">
        <v>3.4780000000000002</v>
      </c>
    </row>
    <row r="20" spans="2:17">
      <c r="B20" s="2098"/>
      <c r="C20" s="556">
        <v>14</v>
      </c>
      <c r="D20" s="557">
        <v>1.151</v>
      </c>
      <c r="E20" s="557">
        <v>1.7090000000000001</v>
      </c>
      <c r="F20" s="557">
        <v>2.0720000000000001</v>
      </c>
      <c r="G20" s="557">
        <v>2.3370000000000002</v>
      </c>
      <c r="H20" s="557">
        <v>2.5449999999999999</v>
      </c>
      <c r="I20" s="557">
        <v>2.714</v>
      </c>
      <c r="J20" s="557">
        <v>2.8559999999999999</v>
      </c>
      <c r="K20" s="557">
        <v>2.9780000000000002</v>
      </c>
      <c r="L20" s="557">
        <v>3.085</v>
      </c>
      <c r="M20" s="557">
        <v>3.18</v>
      </c>
      <c r="N20" s="557">
        <v>3.2650000000000001</v>
      </c>
      <c r="O20" s="557">
        <v>3.3420000000000001</v>
      </c>
      <c r="P20" s="557">
        <v>3.4129999999999998</v>
      </c>
      <c r="Q20" s="557">
        <v>3.4780000000000002</v>
      </c>
    </row>
    <row r="21" spans="2:17">
      <c r="B21" s="2098"/>
      <c r="C21" s="556">
        <v>15</v>
      </c>
      <c r="D21" s="557">
        <v>1.1499999999999999</v>
      </c>
      <c r="E21" s="557">
        <v>1.708</v>
      </c>
      <c r="F21" s="557">
        <v>2.0710000000000002</v>
      </c>
      <c r="G21" s="557">
        <v>2.3370000000000002</v>
      </c>
      <c r="H21" s="557">
        <v>2.544</v>
      </c>
      <c r="I21" s="557">
        <v>2.7130000000000001</v>
      </c>
      <c r="J21" s="557">
        <v>2.855</v>
      </c>
      <c r="K21" s="557">
        <v>2.9769999999999999</v>
      </c>
      <c r="L21" s="557">
        <v>3.0840000000000001</v>
      </c>
      <c r="M21" s="557">
        <v>3.1789999999999998</v>
      </c>
      <c r="N21" s="557">
        <v>3.2650000000000001</v>
      </c>
      <c r="O21" s="557">
        <v>3.3420000000000001</v>
      </c>
      <c r="P21" s="557">
        <v>3.4119999999999999</v>
      </c>
      <c r="Q21" s="557">
        <v>3.4769999999999999</v>
      </c>
    </row>
    <row r="22" spans="2:17">
      <c r="B22" s="2098"/>
      <c r="C22" s="556" t="s">
        <v>721</v>
      </c>
      <c r="D22" s="557">
        <v>1.1279999999999999</v>
      </c>
      <c r="E22" s="557">
        <v>1.6930000000000001</v>
      </c>
      <c r="F22" s="557">
        <v>2.0590000000000002</v>
      </c>
      <c r="G22" s="557">
        <v>2.3260000000000001</v>
      </c>
      <c r="H22" s="557">
        <v>2.5339999999999998</v>
      </c>
      <c r="I22" s="557">
        <v>2.7040000000000002</v>
      </c>
      <c r="J22" s="557">
        <v>2.847</v>
      </c>
      <c r="K22" s="557">
        <v>2.97</v>
      </c>
      <c r="L22" s="557">
        <v>3.0779999999999998</v>
      </c>
      <c r="M22" s="557">
        <v>3.173</v>
      </c>
      <c r="N22" s="557">
        <v>3.2589999999999999</v>
      </c>
      <c r="O22" s="557">
        <v>3.3359999999999999</v>
      </c>
      <c r="P22" s="557">
        <v>3.407</v>
      </c>
      <c r="Q22" s="557">
        <v>3.472</v>
      </c>
    </row>
    <row r="24" spans="2:17">
      <c r="D24" s="558" t="s">
        <v>722</v>
      </c>
    </row>
  </sheetData>
  <mergeCells count="3">
    <mergeCell ref="C3:Q3"/>
    <mergeCell ref="D4:Q4"/>
    <mergeCell ref="B7:B22"/>
  </mergeCells>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1:BW55"/>
  <sheetViews>
    <sheetView showGridLines="0" topLeftCell="A46" zoomScale="85" zoomScaleNormal="85" zoomScaleSheetLayoutView="102" zoomScalePageLayoutView="60" workbookViewId="0">
      <selection activeCell="AO43" activeCellId="1" sqref="AO41:AX41 AO43:AX43"/>
    </sheetView>
  </sheetViews>
  <sheetFormatPr defaultColWidth="2.6640625" defaultRowHeight="13.2"/>
  <cols>
    <col min="1" max="39" width="2.6640625" style="1"/>
    <col min="40" max="40" width="19.6640625" style="1" customWidth="1"/>
    <col min="41" max="49" width="2.6640625" style="1"/>
    <col min="50" max="50" width="18.33203125" style="1" customWidth="1"/>
    <col min="51" max="74" width="2.6640625" style="1"/>
    <col min="75" max="75" width="0" style="1" hidden="1" customWidth="1"/>
    <col min="76" max="16384" width="2.6640625" style="1"/>
  </cols>
  <sheetData>
    <row r="1" spans="2:75" ht="15" customHeight="1"/>
    <row r="2" spans="2:75" ht="15" customHeight="1" thickBot="1"/>
    <row r="3" spans="2:75" s="46" customFormat="1" ht="20.100000000000001" customHeight="1">
      <c r="B3" s="1028" t="s">
        <v>64</v>
      </c>
      <c r="C3" s="1029"/>
      <c r="D3" s="1029"/>
      <c r="E3" s="1029"/>
      <c r="F3" s="1029"/>
      <c r="G3" s="1029"/>
      <c r="H3" s="1029"/>
      <c r="I3" s="1029"/>
      <c r="J3" s="1029"/>
      <c r="K3" s="1029"/>
      <c r="L3" s="1029"/>
      <c r="M3" s="1029"/>
      <c r="N3" s="1029"/>
      <c r="O3" s="1029"/>
      <c r="P3" s="1029"/>
      <c r="Q3" s="1029"/>
      <c r="R3" s="1029"/>
      <c r="S3" s="1029"/>
      <c r="T3" s="1029"/>
      <c r="U3" s="1029"/>
      <c r="V3" s="1029"/>
      <c r="W3" s="1029"/>
      <c r="X3" s="1029"/>
      <c r="Y3" s="1029"/>
      <c r="Z3" s="1029"/>
      <c r="AA3" s="1029"/>
      <c r="AB3" s="1029"/>
      <c r="AC3" s="1029"/>
      <c r="AD3" s="1029"/>
      <c r="AE3" s="1029"/>
      <c r="AF3" s="1029"/>
      <c r="AG3" s="1029"/>
      <c r="AH3" s="1029"/>
      <c r="AI3" s="1029"/>
      <c r="AJ3" s="1029"/>
      <c r="AK3" s="1029"/>
      <c r="AL3" s="1029"/>
      <c r="AM3" s="1029"/>
      <c r="AN3" s="1029"/>
      <c r="AO3" s="1029"/>
      <c r="AP3" s="1029"/>
      <c r="AQ3" s="1029"/>
      <c r="AR3" s="1029"/>
      <c r="AS3" s="1029"/>
      <c r="AT3" s="1029"/>
      <c r="AU3" s="1029"/>
      <c r="AV3" s="1029"/>
      <c r="AW3" s="1029"/>
      <c r="AX3" s="1030"/>
      <c r="BW3" s="46" t="s">
        <v>65</v>
      </c>
    </row>
    <row r="4" spans="2:75" ht="16.5" customHeight="1">
      <c r="B4" s="1031"/>
      <c r="C4" s="1032"/>
      <c r="D4" s="1032"/>
      <c r="E4" s="1032"/>
      <c r="F4" s="1032"/>
      <c r="G4" s="1032"/>
      <c r="H4" s="1032"/>
      <c r="I4" s="1032"/>
      <c r="J4" s="1032"/>
      <c r="K4" s="1032"/>
      <c r="L4" s="1032"/>
      <c r="M4" s="1032"/>
      <c r="N4" s="1032"/>
      <c r="O4" s="1032"/>
      <c r="P4" s="1032"/>
      <c r="Q4" s="1032"/>
      <c r="R4" s="1032"/>
      <c r="S4" s="1032"/>
      <c r="T4" s="1032"/>
      <c r="U4" s="1032"/>
      <c r="V4" s="1032"/>
      <c r="W4" s="1032"/>
      <c r="X4" s="1032"/>
      <c r="Y4" s="1032"/>
      <c r="Z4" s="1032"/>
      <c r="AA4" s="1032"/>
      <c r="AB4" s="1032"/>
      <c r="AC4" s="1032"/>
      <c r="AD4" s="1032"/>
      <c r="AE4" s="1032"/>
      <c r="AF4" s="1032"/>
      <c r="AG4" s="1032"/>
      <c r="AH4" s="1032"/>
      <c r="AI4" s="1032"/>
      <c r="AJ4" s="1032"/>
      <c r="AK4" s="1032"/>
      <c r="AL4" s="1032"/>
      <c r="AM4" s="1032"/>
      <c r="AN4" s="1032"/>
      <c r="AO4" s="1032"/>
      <c r="AP4" s="1032"/>
      <c r="AQ4" s="1032"/>
      <c r="AR4" s="1032"/>
      <c r="AS4" s="1032"/>
      <c r="AT4" s="1032"/>
      <c r="AU4" s="1032"/>
      <c r="AV4" s="1032"/>
      <c r="AW4" s="1032"/>
      <c r="AX4" s="1033"/>
      <c r="BW4" s="1" t="s">
        <v>28</v>
      </c>
    </row>
    <row r="5" spans="2:75" ht="14.7" customHeight="1" thickBot="1">
      <c r="B5" s="1034"/>
      <c r="C5" s="1035"/>
      <c r="D5" s="1035"/>
      <c r="E5" s="1035"/>
      <c r="F5" s="1035"/>
      <c r="G5" s="1035"/>
      <c r="H5" s="1035"/>
      <c r="I5" s="1035"/>
      <c r="J5" s="1035"/>
      <c r="K5" s="1035"/>
      <c r="L5" s="1035"/>
      <c r="M5" s="1035"/>
      <c r="N5" s="1035"/>
      <c r="O5" s="1035"/>
      <c r="P5" s="1035"/>
      <c r="Q5" s="1035"/>
      <c r="R5" s="1035"/>
      <c r="S5" s="1035"/>
      <c r="T5" s="1035"/>
      <c r="U5" s="1035"/>
      <c r="V5" s="1035"/>
      <c r="W5" s="1035"/>
      <c r="X5" s="1035"/>
      <c r="Y5" s="1035"/>
      <c r="Z5" s="1035"/>
      <c r="AA5" s="1035"/>
      <c r="AB5" s="1035"/>
      <c r="AC5" s="1035"/>
      <c r="AD5" s="1035"/>
      <c r="AE5" s="1035"/>
      <c r="AF5" s="1035"/>
      <c r="AG5" s="1035"/>
      <c r="AH5" s="1035"/>
      <c r="AI5" s="1035"/>
      <c r="AJ5" s="1035"/>
      <c r="AK5" s="1035"/>
      <c r="AL5" s="1035"/>
      <c r="AM5" s="1035"/>
      <c r="AN5" s="1035"/>
      <c r="AO5" s="1035"/>
      <c r="AP5" s="1035"/>
      <c r="AQ5" s="1035"/>
      <c r="AR5" s="1035"/>
      <c r="AS5" s="1035"/>
      <c r="AT5" s="1035"/>
      <c r="AU5" s="1035"/>
      <c r="AV5" s="1035"/>
      <c r="AW5" s="1035"/>
      <c r="AX5" s="1036"/>
      <c r="BW5" s="1" t="s">
        <v>31</v>
      </c>
    </row>
    <row r="6" spans="2:75">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X6" s="92"/>
    </row>
    <row r="7" spans="2:75" ht="30" customHeight="1">
      <c r="B7" s="5"/>
      <c r="C7" s="1052" t="s">
        <v>5</v>
      </c>
      <c r="D7" s="1053"/>
      <c r="E7" s="1053"/>
      <c r="F7" s="1053"/>
      <c r="G7" s="1053"/>
      <c r="H7" s="1053"/>
      <c r="I7" s="1053"/>
      <c r="J7" s="1053"/>
      <c r="K7" s="1053"/>
      <c r="L7" s="1053"/>
      <c r="M7" s="1054"/>
      <c r="N7" s="1049">
        <f>('0. PAR'!AO9)</f>
        <v>0</v>
      </c>
      <c r="O7" s="1050"/>
      <c r="P7" s="1050"/>
      <c r="Q7" s="1050"/>
      <c r="R7" s="1050"/>
      <c r="S7" s="1050"/>
      <c r="T7" s="1050"/>
      <c r="U7" s="1050"/>
      <c r="V7" s="1050"/>
      <c r="W7" s="1050"/>
      <c r="X7" s="1050"/>
      <c r="Y7" s="1050"/>
      <c r="Z7" s="1050"/>
      <c r="AA7" s="1051"/>
      <c r="AB7" s="249"/>
      <c r="AC7" s="249"/>
      <c r="AD7" s="249"/>
      <c r="AE7" s="1055" t="s">
        <v>66</v>
      </c>
      <c r="AF7" s="1056"/>
      <c r="AG7" s="1056"/>
      <c r="AH7" s="1056"/>
      <c r="AI7" s="1056"/>
      <c r="AJ7" s="1056"/>
      <c r="AK7" s="1056"/>
      <c r="AL7" s="1057"/>
      <c r="AM7" s="1048">
        <f>('0. PAR'!AO12)</f>
        <v>0</v>
      </c>
      <c r="AN7" s="1048"/>
      <c r="AO7" s="1048"/>
      <c r="AP7" s="1048"/>
      <c r="AQ7" s="1048"/>
      <c r="AR7" s="1048"/>
      <c r="AS7" s="1048"/>
      <c r="AT7" s="1048"/>
      <c r="AU7" s="1048"/>
      <c r="AV7" s="1048"/>
      <c r="AW7" s="1048"/>
      <c r="AX7" s="92"/>
    </row>
    <row r="8" spans="2:75" ht="30" customHeight="1">
      <c r="B8" s="5"/>
      <c r="C8" s="1052" t="s">
        <v>67</v>
      </c>
      <c r="D8" s="1053"/>
      <c r="E8" s="1053"/>
      <c r="F8" s="1053"/>
      <c r="G8" s="1053"/>
      <c r="H8" s="1053"/>
      <c r="I8" s="1053"/>
      <c r="J8" s="1053"/>
      <c r="K8" s="1053"/>
      <c r="L8" s="1053"/>
      <c r="M8" s="1054"/>
      <c r="N8" s="1049">
        <f>('0. PAR'!I8)</f>
        <v>0</v>
      </c>
      <c r="O8" s="1050"/>
      <c r="P8" s="1050"/>
      <c r="Q8" s="1050"/>
      <c r="R8" s="1050"/>
      <c r="S8" s="1050"/>
      <c r="T8" s="1050"/>
      <c r="U8" s="1050"/>
      <c r="V8" s="1050"/>
      <c r="W8" s="1050"/>
      <c r="X8" s="1051"/>
      <c r="Y8" s="1049">
        <f>('0. PAR'!I9)</f>
        <v>0</v>
      </c>
      <c r="Z8" s="1050"/>
      <c r="AA8" s="1051"/>
      <c r="AB8" s="1058" t="s">
        <v>8</v>
      </c>
      <c r="AC8" s="1055"/>
      <c r="AD8" s="1055"/>
      <c r="AE8" s="1055"/>
      <c r="AF8" s="1055"/>
      <c r="AG8" s="1055"/>
      <c r="AH8" s="1055"/>
      <c r="AI8" s="1055"/>
      <c r="AJ8" s="1055"/>
      <c r="AK8" s="1059" t="s">
        <v>9</v>
      </c>
      <c r="AL8" s="1060"/>
      <c r="AM8" s="1048">
        <f>('0. PAR'!I11)</f>
        <v>0</v>
      </c>
      <c r="AN8" s="1048"/>
      <c r="AO8" s="1048"/>
      <c r="AP8" s="1048"/>
      <c r="AQ8" s="1048"/>
      <c r="AR8" s="1048"/>
      <c r="AS8" s="1048"/>
      <c r="AT8" s="1048"/>
      <c r="AU8" s="1048"/>
      <c r="AV8" s="1048"/>
      <c r="AW8" s="1048"/>
      <c r="AX8" s="92"/>
    </row>
    <row r="9" spans="2:75" ht="30" customHeight="1">
      <c r="B9" s="5"/>
      <c r="C9" s="1052" t="s">
        <v>68</v>
      </c>
      <c r="D9" s="1053"/>
      <c r="E9" s="1053"/>
      <c r="F9" s="1053"/>
      <c r="G9" s="1053"/>
      <c r="H9" s="1053"/>
      <c r="I9" s="1053"/>
      <c r="J9" s="1053"/>
      <c r="K9" s="1053"/>
      <c r="L9" s="1053"/>
      <c r="M9" s="1054"/>
      <c r="N9" s="1076">
        <f>('0. PAR'!AO8)</f>
        <v>0</v>
      </c>
      <c r="O9" s="1076"/>
      <c r="P9" s="1076"/>
      <c r="Q9" s="1076"/>
      <c r="R9" s="1076"/>
      <c r="S9" s="1076"/>
      <c r="T9" s="1076"/>
      <c r="U9" s="1076"/>
      <c r="V9" s="1076"/>
      <c r="W9" s="1076"/>
      <c r="X9" s="1076"/>
      <c r="Y9" s="1076"/>
      <c r="Z9" s="1076"/>
      <c r="AA9" s="1076"/>
      <c r="AB9" s="249"/>
      <c r="AC9" s="282"/>
      <c r="AD9" s="249"/>
      <c r="AE9" s="1055" t="s">
        <v>69</v>
      </c>
      <c r="AF9" s="1056"/>
      <c r="AG9" s="1056"/>
      <c r="AH9" s="1056"/>
      <c r="AI9" s="1056"/>
      <c r="AJ9" s="1056"/>
      <c r="AK9" s="1056"/>
      <c r="AL9" s="1057"/>
      <c r="AM9" s="1077">
        <v>45298</v>
      </c>
      <c r="AN9" s="1078"/>
      <c r="AO9" s="1078"/>
      <c r="AP9" s="1078"/>
      <c r="AQ9" s="1078"/>
      <c r="AR9" s="1078"/>
      <c r="AS9" s="1078"/>
      <c r="AT9" s="1078"/>
      <c r="AU9" s="1078"/>
      <c r="AV9" s="1078"/>
      <c r="AW9" s="1078"/>
      <c r="AX9" s="92"/>
    </row>
    <row r="10" spans="2:75" ht="14.7" customHeight="1" thickBot="1">
      <c r="B10" s="5"/>
      <c r="C10" s="6"/>
      <c r="D10" s="7"/>
      <c r="E10" s="7"/>
      <c r="F10" s="7"/>
      <c r="G10" s="7"/>
      <c r="H10" s="7"/>
      <c r="I10" s="36"/>
      <c r="J10" s="36"/>
      <c r="K10" s="36"/>
      <c r="L10" s="36"/>
      <c r="M10" s="36"/>
      <c r="N10" s="36"/>
      <c r="O10" s="36"/>
      <c r="P10" s="36"/>
      <c r="Q10" s="36"/>
      <c r="R10" s="36"/>
      <c r="S10" s="36"/>
      <c r="T10" s="36"/>
      <c r="U10" s="36"/>
      <c r="V10" s="36"/>
      <c r="W10" s="36"/>
      <c r="X10" s="36"/>
      <c r="Y10" s="8"/>
      <c r="Z10" s="30"/>
      <c r="AF10" s="6"/>
      <c r="AG10" s="6"/>
      <c r="AH10" s="6"/>
      <c r="AI10" s="6"/>
      <c r="AJ10" s="6"/>
      <c r="AK10" s="6"/>
      <c r="AL10" s="6"/>
      <c r="AM10" s="6"/>
      <c r="AN10" s="6"/>
      <c r="AX10" s="92"/>
    </row>
    <row r="11" spans="2:75" ht="18.45" customHeight="1" thickBot="1">
      <c r="B11" s="1079" t="s">
        <v>70</v>
      </c>
      <c r="C11" s="1080"/>
      <c r="D11" s="1080"/>
      <c r="E11" s="1080"/>
      <c r="F11" s="1080"/>
      <c r="G11" s="1080"/>
      <c r="H11" s="1080"/>
      <c r="I11" s="1080"/>
      <c r="J11" s="1080"/>
      <c r="K11" s="1080"/>
      <c r="L11" s="1080"/>
      <c r="M11" s="1080"/>
      <c r="N11" s="1080"/>
      <c r="O11" s="1080"/>
      <c r="P11" s="1080"/>
      <c r="Q11" s="1080"/>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c r="AP11" s="1080"/>
      <c r="AQ11" s="1080"/>
      <c r="AR11" s="1080"/>
      <c r="AS11" s="1080"/>
      <c r="AT11" s="1080"/>
      <c r="AU11" s="1080"/>
      <c r="AV11" s="1080"/>
      <c r="AW11" s="1080"/>
      <c r="AX11" s="1081"/>
    </row>
    <row r="12" spans="2:75" ht="18" customHeight="1">
      <c r="B12" s="1064" t="s">
        <v>71</v>
      </c>
      <c r="C12" s="942"/>
      <c r="D12" s="942"/>
      <c r="E12" s="942"/>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1065"/>
    </row>
    <row r="13" spans="2:75" ht="18" customHeight="1">
      <c r="B13" s="1066"/>
      <c r="C13" s="1067"/>
      <c r="D13" s="1067"/>
      <c r="E13" s="1067"/>
      <c r="F13" s="1067"/>
      <c r="G13" s="1067"/>
      <c r="H13" s="1067"/>
      <c r="I13" s="1067"/>
      <c r="J13" s="1067"/>
      <c r="K13" s="1067"/>
      <c r="L13" s="1067"/>
      <c r="M13" s="1067"/>
      <c r="N13" s="1067"/>
      <c r="O13" s="1067"/>
      <c r="P13" s="1067"/>
      <c r="Q13" s="1067"/>
      <c r="R13" s="1067"/>
      <c r="S13" s="1067"/>
      <c r="T13" s="1067"/>
      <c r="U13" s="1067"/>
      <c r="V13" s="1067"/>
      <c r="W13" s="1067"/>
      <c r="X13" s="1067"/>
      <c r="Y13" s="1067"/>
      <c r="Z13" s="1067"/>
      <c r="AA13" s="1067"/>
      <c r="AB13" s="1067"/>
      <c r="AC13" s="1067"/>
      <c r="AD13" s="1067"/>
      <c r="AE13" s="1067"/>
      <c r="AF13" s="1067"/>
      <c r="AG13" s="1067"/>
      <c r="AH13" s="1067"/>
      <c r="AI13" s="1067"/>
      <c r="AJ13" s="1067"/>
      <c r="AK13" s="1067"/>
      <c r="AL13" s="1067"/>
      <c r="AM13" s="1067"/>
      <c r="AN13" s="1067"/>
      <c r="AO13" s="1067"/>
      <c r="AP13" s="1067"/>
      <c r="AQ13" s="1067"/>
      <c r="AR13" s="1067"/>
      <c r="AS13" s="1067"/>
      <c r="AT13" s="1067"/>
      <c r="AU13" s="1067"/>
      <c r="AV13" s="1067"/>
      <c r="AW13" s="1067"/>
      <c r="AX13" s="1068"/>
    </row>
    <row r="14" spans="2:75" ht="18" customHeight="1">
      <c r="B14" s="1069" t="s">
        <v>72</v>
      </c>
      <c r="C14" s="1070"/>
      <c r="D14" s="1070"/>
      <c r="E14" s="1070"/>
      <c r="F14" s="1070"/>
      <c r="G14" s="1070"/>
      <c r="H14" s="1070"/>
      <c r="I14" s="1070"/>
      <c r="J14" s="1070"/>
      <c r="K14" s="1070"/>
      <c r="L14" s="1070"/>
      <c r="M14" s="1070"/>
      <c r="N14" s="1070"/>
      <c r="O14" s="1070"/>
      <c r="P14" s="1070"/>
      <c r="Q14" s="1070"/>
      <c r="R14" s="1070"/>
      <c r="S14" s="1070"/>
      <c r="T14" s="1070"/>
      <c r="U14" s="1070"/>
      <c r="V14" s="1070"/>
      <c r="W14" s="1070"/>
      <c r="X14" s="1070"/>
      <c r="Y14" s="1070"/>
      <c r="Z14" s="1070"/>
      <c r="AA14" s="1070"/>
      <c r="AB14" s="1070"/>
      <c r="AC14" s="1070"/>
      <c r="AD14" s="1070"/>
      <c r="AE14" s="1070"/>
      <c r="AF14" s="1070"/>
      <c r="AG14" s="1070"/>
      <c r="AH14" s="1070"/>
      <c r="AI14" s="1070"/>
      <c r="AJ14" s="1070"/>
      <c r="AK14" s="1070"/>
      <c r="AL14" s="1070"/>
      <c r="AM14" s="1070"/>
      <c r="AN14" s="1070"/>
      <c r="AO14" s="1070"/>
      <c r="AP14" s="1070"/>
      <c r="AQ14" s="1070"/>
      <c r="AR14" s="1070"/>
      <c r="AS14" s="1070"/>
      <c r="AT14" s="1070"/>
      <c r="AU14" s="1070"/>
      <c r="AV14" s="1070"/>
      <c r="AW14" s="1070"/>
      <c r="AX14" s="1071"/>
    </row>
    <row r="15" spans="2:75" ht="18" customHeight="1" thickBot="1">
      <c r="B15" s="1069"/>
      <c r="C15" s="1070"/>
      <c r="D15" s="1070"/>
      <c r="E15" s="1070"/>
      <c r="F15" s="1070"/>
      <c r="G15" s="1070"/>
      <c r="H15" s="1070"/>
      <c r="I15" s="1070"/>
      <c r="J15" s="1070"/>
      <c r="K15" s="1070"/>
      <c r="L15" s="1070"/>
      <c r="M15" s="1070"/>
      <c r="N15" s="1070"/>
      <c r="O15" s="1070"/>
      <c r="P15" s="1070"/>
      <c r="Q15" s="1070"/>
      <c r="R15" s="1070"/>
      <c r="S15" s="1070"/>
      <c r="T15" s="1070"/>
      <c r="U15" s="1070"/>
      <c r="V15" s="1070"/>
      <c r="W15" s="1070"/>
      <c r="X15" s="1070"/>
      <c r="Y15" s="1070"/>
      <c r="Z15" s="1070"/>
      <c r="AA15" s="1070"/>
      <c r="AB15" s="1070"/>
      <c r="AC15" s="1070"/>
      <c r="AD15" s="1070"/>
      <c r="AE15" s="1070"/>
      <c r="AF15" s="1070"/>
      <c r="AG15" s="1070"/>
      <c r="AH15" s="1070"/>
      <c r="AI15" s="1070"/>
      <c r="AJ15" s="1070"/>
      <c r="AK15" s="1070"/>
      <c r="AL15" s="1070"/>
      <c r="AM15" s="1070"/>
      <c r="AN15" s="1070"/>
      <c r="AO15" s="1070"/>
      <c r="AP15" s="1070"/>
      <c r="AQ15" s="1070"/>
      <c r="AR15" s="1070"/>
      <c r="AS15" s="1070"/>
      <c r="AT15" s="1070"/>
      <c r="AU15" s="1070"/>
      <c r="AV15" s="1070"/>
      <c r="AW15" s="1070"/>
      <c r="AX15" s="1071"/>
    </row>
    <row r="16" spans="2:75" ht="28.2" customHeight="1">
      <c r="B16" s="1072" t="s">
        <v>73</v>
      </c>
      <c r="C16" s="1073"/>
      <c r="D16" s="919" t="s">
        <v>74</v>
      </c>
      <c r="E16" s="919"/>
      <c r="F16" s="919"/>
      <c r="G16" s="919"/>
      <c r="H16" s="919"/>
      <c r="I16" s="919"/>
      <c r="J16" s="919"/>
      <c r="K16" s="919"/>
      <c r="L16" s="919"/>
      <c r="M16" s="919"/>
      <c r="N16" s="919"/>
      <c r="O16" s="919"/>
      <c r="P16" s="919"/>
      <c r="Q16" s="919"/>
      <c r="R16" s="919"/>
      <c r="S16" s="919"/>
      <c r="T16" s="919"/>
      <c r="U16" s="919"/>
      <c r="V16" s="919"/>
      <c r="W16" s="919"/>
      <c r="X16" s="919"/>
      <c r="Y16" s="919"/>
      <c r="Z16" s="919"/>
      <c r="AA16" s="919"/>
      <c r="AB16" s="919"/>
      <c r="AC16" s="919"/>
      <c r="AD16" s="919"/>
      <c r="AE16" s="919"/>
      <c r="AF16" s="919"/>
      <c r="AG16" s="919"/>
      <c r="AH16" s="919"/>
      <c r="AI16" s="919"/>
      <c r="AJ16" s="919"/>
      <c r="AK16" s="919"/>
      <c r="AL16" s="919"/>
      <c r="AM16" s="919"/>
      <c r="AN16" s="920"/>
      <c r="AO16" s="986" t="s">
        <v>75</v>
      </c>
      <c r="AP16" s="987"/>
      <c r="AQ16" s="987"/>
      <c r="AR16" s="987"/>
      <c r="AS16" s="987"/>
      <c r="AT16" s="987"/>
      <c r="AU16" s="987"/>
      <c r="AV16" s="987"/>
      <c r="AW16" s="987"/>
      <c r="AX16" s="991"/>
    </row>
    <row r="17" spans="2:68" ht="18.45" customHeight="1" thickBot="1">
      <c r="B17" s="1074"/>
      <c r="C17" s="1075"/>
      <c r="D17" s="919" t="s">
        <v>76</v>
      </c>
      <c r="E17" s="919"/>
      <c r="F17" s="919"/>
      <c r="G17" s="919"/>
      <c r="H17" s="919"/>
      <c r="I17" s="919"/>
      <c r="J17" s="919"/>
      <c r="K17" s="919"/>
      <c r="L17" s="919"/>
      <c r="M17" s="919"/>
      <c r="N17" s="919"/>
      <c r="O17" s="919"/>
      <c r="P17" s="919"/>
      <c r="Q17" s="919"/>
      <c r="R17" s="919"/>
      <c r="S17" s="919"/>
      <c r="T17" s="919"/>
      <c r="U17" s="919"/>
      <c r="V17" s="919"/>
      <c r="W17" s="919"/>
      <c r="X17" s="919"/>
      <c r="Y17" s="919"/>
      <c r="Z17" s="919"/>
      <c r="AA17" s="919"/>
      <c r="AB17" s="919"/>
      <c r="AC17" s="919"/>
      <c r="AD17" s="919"/>
      <c r="AE17" s="919"/>
      <c r="AF17" s="919"/>
      <c r="AG17" s="919"/>
      <c r="AH17" s="919"/>
      <c r="AI17" s="919"/>
      <c r="AJ17" s="919"/>
      <c r="AK17" s="919"/>
      <c r="AL17" s="919"/>
      <c r="AM17" s="919"/>
      <c r="AN17" s="919"/>
      <c r="AO17" s="593"/>
      <c r="AP17" s="593"/>
      <c r="AQ17" s="593"/>
      <c r="AR17" s="593"/>
      <c r="AS17" s="593"/>
      <c r="AT17" s="593"/>
      <c r="AU17" s="593"/>
      <c r="AV17" s="593"/>
      <c r="AW17" s="593"/>
      <c r="AX17" s="594"/>
    </row>
    <row r="18" spans="2:68" ht="31.95" customHeight="1">
      <c r="B18" s="1007"/>
      <c r="C18" s="1008"/>
      <c r="D18" s="1025" t="s">
        <v>77</v>
      </c>
      <c r="E18" s="1026"/>
      <c r="F18" s="1026"/>
      <c r="G18" s="1026"/>
      <c r="H18" s="1026"/>
      <c r="I18" s="1026"/>
      <c r="J18" s="1026"/>
      <c r="K18" s="1026"/>
      <c r="L18" s="1026"/>
      <c r="M18" s="1026"/>
      <c r="N18" s="1026"/>
      <c r="O18" s="1026"/>
      <c r="P18" s="1026"/>
      <c r="Q18" s="1026"/>
      <c r="R18" s="1026"/>
      <c r="S18" s="1026"/>
      <c r="T18" s="1026"/>
      <c r="U18" s="1026"/>
      <c r="V18" s="1026"/>
      <c r="W18" s="1026"/>
      <c r="X18" s="1026"/>
      <c r="Y18" s="1026"/>
      <c r="Z18" s="1027"/>
      <c r="AA18" s="1061" t="s">
        <v>78</v>
      </c>
      <c r="AB18" s="1062"/>
      <c r="AC18" s="1062"/>
      <c r="AD18" s="1062"/>
      <c r="AE18" s="1062"/>
      <c r="AF18" s="1062"/>
      <c r="AG18" s="1062"/>
      <c r="AH18" s="1062"/>
      <c r="AI18" s="1062"/>
      <c r="AJ18" s="1062"/>
      <c r="AK18" s="1062"/>
      <c r="AL18" s="1062"/>
      <c r="AM18" s="1062"/>
      <c r="AN18" s="1063"/>
      <c r="AO18" s="1009"/>
      <c r="AP18" s="1010"/>
      <c r="AQ18" s="1010"/>
      <c r="AR18" s="1010"/>
      <c r="AS18" s="1010"/>
      <c r="AT18" s="1010"/>
      <c r="AU18" s="1010"/>
      <c r="AV18" s="1010"/>
      <c r="AW18" s="1010"/>
      <c r="AX18" s="1011"/>
    </row>
    <row r="19" spans="2:68" ht="31.95" customHeight="1">
      <c r="B19" s="1005"/>
      <c r="C19" s="1006"/>
      <c r="D19" s="1025" t="s">
        <v>79</v>
      </c>
      <c r="E19" s="1026"/>
      <c r="F19" s="1026"/>
      <c r="G19" s="1026"/>
      <c r="H19" s="1026"/>
      <c r="I19" s="1026"/>
      <c r="J19" s="1026"/>
      <c r="K19" s="1026"/>
      <c r="L19" s="1026"/>
      <c r="M19" s="1026"/>
      <c r="N19" s="1026"/>
      <c r="O19" s="1026"/>
      <c r="P19" s="1026"/>
      <c r="Q19" s="1026"/>
      <c r="R19" s="1026"/>
      <c r="S19" s="1026"/>
      <c r="T19" s="1026"/>
      <c r="U19" s="1026"/>
      <c r="V19" s="1026"/>
      <c r="W19" s="1026"/>
      <c r="X19" s="1026"/>
      <c r="Y19" s="1026"/>
      <c r="Z19" s="1027"/>
      <c r="AA19" s="1061" t="s">
        <v>80</v>
      </c>
      <c r="AB19" s="1062"/>
      <c r="AC19" s="1062"/>
      <c r="AD19" s="1062"/>
      <c r="AE19" s="1062"/>
      <c r="AF19" s="1062"/>
      <c r="AG19" s="1062"/>
      <c r="AH19" s="1062"/>
      <c r="AI19" s="1062"/>
      <c r="AJ19" s="1062"/>
      <c r="AK19" s="1062"/>
      <c r="AL19" s="1062"/>
      <c r="AM19" s="1062"/>
      <c r="AN19" s="1063"/>
      <c r="AO19" s="1009"/>
      <c r="AP19" s="1010"/>
      <c r="AQ19" s="1010"/>
      <c r="AR19" s="1010"/>
      <c r="AS19" s="1010"/>
      <c r="AT19" s="1010"/>
      <c r="AU19" s="1010"/>
      <c r="AV19" s="1010"/>
      <c r="AW19" s="1010"/>
      <c r="AX19" s="1011"/>
      <c r="BP19" s="16"/>
    </row>
    <row r="20" spans="2:68" ht="31.95" customHeight="1">
      <c r="B20" s="1005"/>
      <c r="C20" s="1006"/>
      <c r="D20" s="1025" t="s">
        <v>81</v>
      </c>
      <c r="E20" s="1026"/>
      <c r="F20" s="1026"/>
      <c r="G20" s="1026"/>
      <c r="H20" s="1026"/>
      <c r="I20" s="1026"/>
      <c r="J20" s="1026"/>
      <c r="K20" s="1026"/>
      <c r="L20" s="1026"/>
      <c r="M20" s="1026"/>
      <c r="N20" s="1026"/>
      <c r="O20" s="1026"/>
      <c r="P20" s="1026"/>
      <c r="Q20" s="1026"/>
      <c r="R20" s="1026"/>
      <c r="S20" s="1026"/>
      <c r="T20" s="1026"/>
      <c r="U20" s="1026"/>
      <c r="V20" s="1026"/>
      <c r="W20" s="1026"/>
      <c r="X20" s="1026"/>
      <c r="Y20" s="1026"/>
      <c r="Z20" s="1027"/>
      <c r="AA20" s="1061" t="s">
        <v>82</v>
      </c>
      <c r="AB20" s="1062"/>
      <c r="AC20" s="1062"/>
      <c r="AD20" s="1062"/>
      <c r="AE20" s="1062"/>
      <c r="AF20" s="1062"/>
      <c r="AG20" s="1062"/>
      <c r="AH20" s="1062"/>
      <c r="AI20" s="1062"/>
      <c r="AJ20" s="1062"/>
      <c r="AK20" s="1062"/>
      <c r="AL20" s="1062"/>
      <c r="AM20" s="1062"/>
      <c r="AN20" s="1063"/>
      <c r="AO20" s="1009"/>
      <c r="AP20" s="1010"/>
      <c r="AQ20" s="1010"/>
      <c r="AR20" s="1010"/>
      <c r="AS20" s="1010"/>
      <c r="AT20" s="1010"/>
      <c r="AU20" s="1010"/>
      <c r="AV20" s="1010"/>
      <c r="AW20" s="1010"/>
      <c r="AX20" s="1011"/>
    </row>
    <row r="21" spans="2:68" ht="18.45" customHeight="1">
      <c r="B21" s="595"/>
      <c r="C21" s="593"/>
      <c r="D21" s="919" t="s">
        <v>83</v>
      </c>
      <c r="E21" s="919"/>
      <c r="F21" s="919"/>
      <c r="G21" s="919"/>
      <c r="H21" s="919"/>
      <c r="I21" s="919"/>
      <c r="J21" s="919"/>
      <c r="K21" s="919"/>
      <c r="L21" s="919"/>
      <c r="M21" s="919"/>
      <c r="N21" s="919"/>
      <c r="O21" s="919"/>
      <c r="P21" s="919"/>
      <c r="Q21" s="919"/>
      <c r="R21" s="919"/>
      <c r="S21" s="919"/>
      <c r="T21" s="919"/>
      <c r="U21" s="919"/>
      <c r="V21" s="919"/>
      <c r="W21" s="919"/>
      <c r="X21" s="919"/>
      <c r="Y21" s="919"/>
      <c r="Z21" s="919"/>
      <c r="AA21" s="919"/>
      <c r="AB21" s="919"/>
      <c r="AC21" s="919"/>
      <c r="AD21" s="919"/>
      <c r="AE21" s="919"/>
      <c r="AF21" s="919"/>
      <c r="AG21" s="919"/>
      <c r="AH21" s="919"/>
      <c r="AI21" s="919"/>
      <c r="AJ21" s="919"/>
      <c r="AK21" s="919"/>
      <c r="AL21" s="919"/>
      <c r="AM21" s="919"/>
      <c r="AN21" s="920"/>
      <c r="AO21" s="593"/>
      <c r="AP21" s="593"/>
      <c r="AQ21" s="593"/>
      <c r="AR21" s="593"/>
      <c r="AS21" s="593"/>
      <c r="AT21" s="593"/>
      <c r="AU21" s="593"/>
      <c r="AV21" s="593"/>
      <c r="AW21" s="593"/>
      <c r="AX21" s="594"/>
    </row>
    <row r="22" spans="2:68" ht="30" customHeight="1">
      <c r="B22" s="1007"/>
      <c r="C22" s="1008"/>
      <c r="D22" s="1088" t="s">
        <v>84</v>
      </c>
      <c r="E22" s="1089"/>
      <c r="F22" s="1089"/>
      <c r="G22" s="1089"/>
      <c r="H22" s="1089"/>
      <c r="I22" s="1089"/>
      <c r="J22" s="1089"/>
      <c r="K22" s="1089"/>
      <c r="L22" s="1089"/>
      <c r="M22" s="1089"/>
      <c r="N22" s="1089"/>
      <c r="O22" s="1089"/>
      <c r="P22" s="1089"/>
      <c r="Q22" s="1089"/>
      <c r="R22" s="1089"/>
      <c r="S22" s="1089"/>
      <c r="T22" s="1089"/>
      <c r="U22" s="1089"/>
      <c r="V22" s="1089"/>
      <c r="W22" s="1089"/>
      <c r="X22" s="1089"/>
      <c r="Y22" s="1089"/>
      <c r="Z22" s="1090"/>
      <c r="AA22" s="1025" t="s">
        <v>85</v>
      </c>
      <c r="AB22" s="1026"/>
      <c r="AC22" s="1026"/>
      <c r="AD22" s="1026"/>
      <c r="AE22" s="1026"/>
      <c r="AF22" s="1026"/>
      <c r="AG22" s="1026"/>
      <c r="AH22" s="1026"/>
      <c r="AI22" s="1026"/>
      <c r="AJ22" s="1026"/>
      <c r="AK22" s="1026"/>
      <c r="AL22" s="1026"/>
      <c r="AM22" s="1026"/>
      <c r="AN22" s="1027"/>
      <c r="AO22" s="1009"/>
      <c r="AP22" s="1010"/>
      <c r="AQ22" s="1010"/>
      <c r="AR22" s="1010"/>
      <c r="AS22" s="1010"/>
      <c r="AT22" s="1010"/>
      <c r="AU22" s="1010"/>
      <c r="AV22" s="1010"/>
      <c r="AW22" s="1010"/>
      <c r="AX22" s="1011"/>
    </row>
    <row r="23" spans="2:68" ht="30" customHeight="1">
      <c r="B23" s="1005"/>
      <c r="C23" s="1006"/>
      <c r="D23" s="1088" t="s">
        <v>86</v>
      </c>
      <c r="E23" s="1089"/>
      <c r="F23" s="1089"/>
      <c r="G23" s="1089"/>
      <c r="H23" s="1089"/>
      <c r="I23" s="1089"/>
      <c r="J23" s="1089"/>
      <c r="K23" s="1089"/>
      <c r="L23" s="1089"/>
      <c r="M23" s="1089"/>
      <c r="N23" s="1089"/>
      <c r="O23" s="1089"/>
      <c r="P23" s="1089"/>
      <c r="Q23" s="1089"/>
      <c r="R23" s="1089"/>
      <c r="S23" s="1089"/>
      <c r="T23" s="1089"/>
      <c r="U23" s="1089"/>
      <c r="V23" s="1089"/>
      <c r="W23" s="1089"/>
      <c r="X23" s="1089"/>
      <c r="Y23" s="1089"/>
      <c r="Z23" s="1090"/>
      <c r="AA23" s="1025" t="s">
        <v>87</v>
      </c>
      <c r="AB23" s="1026"/>
      <c r="AC23" s="1026"/>
      <c r="AD23" s="1026"/>
      <c r="AE23" s="1026"/>
      <c r="AF23" s="1026"/>
      <c r="AG23" s="1026"/>
      <c r="AH23" s="1026"/>
      <c r="AI23" s="1026"/>
      <c r="AJ23" s="1026"/>
      <c r="AK23" s="1026"/>
      <c r="AL23" s="1026"/>
      <c r="AM23" s="1026"/>
      <c r="AN23" s="1027"/>
      <c r="AO23" s="1045"/>
      <c r="AP23" s="1046"/>
      <c r="AQ23" s="1046"/>
      <c r="AR23" s="1046"/>
      <c r="AS23" s="1046"/>
      <c r="AT23" s="1046"/>
      <c r="AU23" s="1046"/>
      <c r="AV23" s="1046"/>
      <c r="AW23" s="1046"/>
      <c r="AX23" s="1047"/>
    </row>
    <row r="24" spans="2:68" ht="40.950000000000003" customHeight="1">
      <c r="B24" s="1003"/>
      <c r="C24" s="1004"/>
      <c r="D24" s="1088" t="s">
        <v>88</v>
      </c>
      <c r="E24" s="1089"/>
      <c r="F24" s="1089"/>
      <c r="G24" s="1089"/>
      <c r="H24" s="1089"/>
      <c r="I24" s="1089"/>
      <c r="J24" s="1089"/>
      <c r="K24" s="1089"/>
      <c r="L24" s="1089"/>
      <c r="M24" s="1089"/>
      <c r="N24" s="1089"/>
      <c r="O24" s="1089"/>
      <c r="P24" s="1089"/>
      <c r="Q24" s="1089"/>
      <c r="R24" s="1089"/>
      <c r="S24" s="1089"/>
      <c r="T24" s="1089"/>
      <c r="U24" s="1089"/>
      <c r="V24" s="1089"/>
      <c r="W24" s="1089"/>
      <c r="X24" s="1089"/>
      <c r="Y24" s="1089"/>
      <c r="Z24" s="1090"/>
      <c r="AA24" s="1025" t="s">
        <v>89</v>
      </c>
      <c r="AB24" s="1026"/>
      <c r="AC24" s="1026"/>
      <c r="AD24" s="1026"/>
      <c r="AE24" s="1026"/>
      <c r="AF24" s="1026"/>
      <c r="AG24" s="1026"/>
      <c r="AH24" s="1026"/>
      <c r="AI24" s="1026"/>
      <c r="AJ24" s="1026"/>
      <c r="AK24" s="1026"/>
      <c r="AL24" s="1026"/>
      <c r="AM24" s="1026"/>
      <c r="AN24" s="1027"/>
      <c r="AO24" s="1039"/>
      <c r="AP24" s="1040"/>
      <c r="AQ24" s="1040"/>
      <c r="AR24" s="1040"/>
      <c r="AS24" s="1040"/>
      <c r="AT24" s="1040"/>
      <c r="AU24" s="1040"/>
      <c r="AV24" s="1040"/>
      <c r="AW24" s="1040"/>
      <c r="AX24" s="1041"/>
    </row>
    <row r="25" spans="2:68" ht="30" customHeight="1">
      <c r="B25" s="1003"/>
      <c r="C25" s="1004"/>
      <c r="D25" s="1088" t="s">
        <v>90</v>
      </c>
      <c r="E25" s="1089"/>
      <c r="F25" s="1089"/>
      <c r="G25" s="1089"/>
      <c r="H25" s="1089"/>
      <c r="I25" s="1089"/>
      <c r="J25" s="1089"/>
      <c r="K25" s="1089"/>
      <c r="L25" s="1089"/>
      <c r="M25" s="1089"/>
      <c r="N25" s="1089"/>
      <c r="O25" s="1089"/>
      <c r="P25" s="1089"/>
      <c r="Q25" s="1089"/>
      <c r="R25" s="1089"/>
      <c r="S25" s="1089"/>
      <c r="T25" s="1089"/>
      <c r="U25" s="1089"/>
      <c r="V25" s="1089"/>
      <c r="W25" s="1089"/>
      <c r="X25" s="1089"/>
      <c r="Y25" s="1089"/>
      <c r="Z25" s="1090"/>
      <c r="AA25" s="1025" t="s">
        <v>91</v>
      </c>
      <c r="AB25" s="1026"/>
      <c r="AC25" s="1026"/>
      <c r="AD25" s="1026"/>
      <c r="AE25" s="1026"/>
      <c r="AF25" s="1026"/>
      <c r="AG25" s="1026"/>
      <c r="AH25" s="1026"/>
      <c r="AI25" s="1026"/>
      <c r="AJ25" s="1026"/>
      <c r="AK25" s="1026"/>
      <c r="AL25" s="1026"/>
      <c r="AM25" s="1026"/>
      <c r="AN25" s="1027"/>
      <c r="AO25" s="1039"/>
      <c r="AP25" s="1040"/>
      <c r="AQ25" s="1040"/>
      <c r="AR25" s="1040"/>
      <c r="AS25" s="1040"/>
      <c r="AT25" s="1040"/>
      <c r="AU25" s="1040"/>
      <c r="AV25" s="1040"/>
      <c r="AW25" s="1040"/>
      <c r="AX25" s="1041"/>
    </row>
    <row r="26" spans="2:68" ht="30" customHeight="1">
      <c r="B26" s="1003"/>
      <c r="C26" s="1004"/>
      <c r="D26" s="1088" t="s">
        <v>92</v>
      </c>
      <c r="E26" s="1089"/>
      <c r="F26" s="1089"/>
      <c r="G26" s="1089"/>
      <c r="H26" s="1089"/>
      <c r="I26" s="1089"/>
      <c r="J26" s="1089"/>
      <c r="K26" s="1089"/>
      <c r="L26" s="1089"/>
      <c r="M26" s="1089"/>
      <c r="N26" s="1089"/>
      <c r="O26" s="1089"/>
      <c r="P26" s="1089"/>
      <c r="Q26" s="1089"/>
      <c r="R26" s="1089"/>
      <c r="S26" s="1089"/>
      <c r="T26" s="1089"/>
      <c r="U26" s="1089"/>
      <c r="V26" s="1089"/>
      <c r="W26" s="1089"/>
      <c r="X26" s="1089"/>
      <c r="Y26" s="1089"/>
      <c r="Z26" s="1090"/>
      <c r="AA26" s="1025" t="s">
        <v>93</v>
      </c>
      <c r="AB26" s="1026"/>
      <c r="AC26" s="1026"/>
      <c r="AD26" s="1026"/>
      <c r="AE26" s="1026"/>
      <c r="AF26" s="1026"/>
      <c r="AG26" s="1026"/>
      <c r="AH26" s="1026"/>
      <c r="AI26" s="1026"/>
      <c r="AJ26" s="1026"/>
      <c r="AK26" s="1026"/>
      <c r="AL26" s="1026"/>
      <c r="AM26" s="1026"/>
      <c r="AN26" s="1027"/>
      <c r="AO26" s="1039"/>
      <c r="AP26" s="1040"/>
      <c r="AQ26" s="1040"/>
      <c r="AR26" s="1040"/>
      <c r="AS26" s="1040"/>
      <c r="AT26" s="1040"/>
      <c r="AU26" s="1040"/>
      <c r="AV26" s="1040"/>
      <c r="AW26" s="1040"/>
      <c r="AX26" s="1041"/>
    </row>
    <row r="27" spans="2:68" ht="42" customHeight="1">
      <c r="B27" s="1005"/>
      <c r="C27" s="1006"/>
      <c r="D27" s="1088" t="s">
        <v>94</v>
      </c>
      <c r="E27" s="1089"/>
      <c r="F27" s="1089"/>
      <c r="G27" s="1089"/>
      <c r="H27" s="1089"/>
      <c r="I27" s="1089"/>
      <c r="J27" s="1089"/>
      <c r="K27" s="1089"/>
      <c r="L27" s="1089"/>
      <c r="M27" s="1089"/>
      <c r="N27" s="1089"/>
      <c r="O27" s="1089"/>
      <c r="P27" s="1089"/>
      <c r="Q27" s="1089"/>
      <c r="R27" s="1089"/>
      <c r="S27" s="1089"/>
      <c r="T27" s="1089"/>
      <c r="U27" s="1089"/>
      <c r="V27" s="1089"/>
      <c r="W27" s="1089"/>
      <c r="X27" s="1089"/>
      <c r="Y27" s="1089"/>
      <c r="Z27" s="1090"/>
      <c r="AA27" s="1025" t="s">
        <v>95</v>
      </c>
      <c r="AB27" s="1026"/>
      <c r="AC27" s="1026"/>
      <c r="AD27" s="1026"/>
      <c r="AE27" s="1026"/>
      <c r="AF27" s="1026"/>
      <c r="AG27" s="1026"/>
      <c r="AH27" s="1026"/>
      <c r="AI27" s="1026"/>
      <c r="AJ27" s="1026"/>
      <c r="AK27" s="1026"/>
      <c r="AL27" s="1026"/>
      <c r="AM27" s="1026"/>
      <c r="AN27" s="1027"/>
      <c r="AO27" s="1009"/>
      <c r="AP27" s="1010"/>
      <c r="AQ27" s="1010"/>
      <c r="AR27" s="1010"/>
      <c r="AS27" s="1010"/>
      <c r="AT27" s="1010"/>
      <c r="AU27" s="1010"/>
      <c r="AV27" s="1010"/>
      <c r="AW27" s="1010"/>
      <c r="AX27" s="1011"/>
    </row>
    <row r="28" spans="2:68" ht="18.45" customHeight="1">
      <c r="B28" s="596"/>
      <c r="C28" s="593"/>
      <c r="D28" s="919" t="s">
        <v>96</v>
      </c>
      <c r="E28" s="919"/>
      <c r="F28" s="919"/>
      <c r="G28" s="919"/>
      <c r="H28" s="919"/>
      <c r="I28" s="919"/>
      <c r="J28" s="919"/>
      <c r="K28" s="919"/>
      <c r="L28" s="919"/>
      <c r="M28" s="919"/>
      <c r="N28" s="919"/>
      <c r="O28" s="919"/>
      <c r="P28" s="919"/>
      <c r="Q28" s="919"/>
      <c r="R28" s="919"/>
      <c r="S28" s="919"/>
      <c r="T28" s="919"/>
      <c r="U28" s="919"/>
      <c r="V28" s="919"/>
      <c r="W28" s="919"/>
      <c r="X28" s="919"/>
      <c r="Y28" s="919"/>
      <c r="Z28" s="919"/>
      <c r="AA28" s="919"/>
      <c r="AB28" s="919"/>
      <c r="AC28" s="919"/>
      <c r="AD28" s="919"/>
      <c r="AE28" s="919"/>
      <c r="AF28" s="919"/>
      <c r="AG28" s="919"/>
      <c r="AH28" s="919"/>
      <c r="AI28" s="919"/>
      <c r="AJ28" s="919"/>
      <c r="AK28" s="919"/>
      <c r="AL28" s="919"/>
      <c r="AM28" s="919"/>
      <c r="AN28" s="919"/>
      <c r="AO28" s="593"/>
      <c r="AP28" s="593"/>
      <c r="AQ28" s="593"/>
      <c r="AR28" s="593"/>
      <c r="AS28" s="593"/>
      <c r="AT28" s="593"/>
      <c r="AU28" s="593"/>
      <c r="AV28" s="593"/>
      <c r="AW28" s="593"/>
      <c r="AX28" s="594"/>
    </row>
    <row r="29" spans="2:68" ht="42" customHeight="1">
      <c r="B29" s="1003"/>
      <c r="C29" s="1004"/>
      <c r="D29" s="1098" t="s">
        <v>97</v>
      </c>
      <c r="E29" s="1099"/>
      <c r="F29" s="1099"/>
      <c r="G29" s="1099"/>
      <c r="H29" s="1099"/>
      <c r="I29" s="1099"/>
      <c r="J29" s="1099"/>
      <c r="K29" s="1099"/>
      <c r="L29" s="1099"/>
      <c r="M29" s="1099"/>
      <c r="N29" s="1099"/>
      <c r="O29" s="1099"/>
      <c r="P29" s="1099"/>
      <c r="Q29" s="1099"/>
      <c r="R29" s="1099"/>
      <c r="S29" s="1099"/>
      <c r="T29" s="1099"/>
      <c r="U29" s="1099"/>
      <c r="V29" s="1099"/>
      <c r="W29" s="1099"/>
      <c r="X29" s="1099"/>
      <c r="Y29" s="1099"/>
      <c r="Z29" s="1100"/>
      <c r="AA29" s="1101" t="s">
        <v>98</v>
      </c>
      <c r="AB29" s="1102"/>
      <c r="AC29" s="1102"/>
      <c r="AD29" s="1102"/>
      <c r="AE29" s="1102"/>
      <c r="AF29" s="1102"/>
      <c r="AG29" s="1102"/>
      <c r="AH29" s="1102"/>
      <c r="AI29" s="1102"/>
      <c r="AJ29" s="1102"/>
      <c r="AK29" s="1102"/>
      <c r="AL29" s="1102"/>
      <c r="AM29" s="1102"/>
      <c r="AN29" s="1103"/>
      <c r="AO29" s="1039"/>
      <c r="AP29" s="1040"/>
      <c r="AQ29" s="1040"/>
      <c r="AR29" s="1040"/>
      <c r="AS29" s="1040"/>
      <c r="AT29" s="1040"/>
      <c r="AU29" s="1040"/>
      <c r="AV29" s="1040"/>
      <c r="AW29" s="1040"/>
      <c r="AX29" s="1041"/>
    </row>
    <row r="30" spans="2:68" ht="42" customHeight="1">
      <c r="B30" s="1003"/>
      <c r="C30" s="1004"/>
      <c r="D30" s="1088" t="s">
        <v>99</v>
      </c>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90"/>
      <c r="AA30" s="874" t="s">
        <v>100</v>
      </c>
      <c r="AB30" s="875"/>
      <c r="AC30" s="875"/>
      <c r="AD30" s="875"/>
      <c r="AE30" s="875"/>
      <c r="AF30" s="875"/>
      <c r="AG30" s="875"/>
      <c r="AH30" s="875"/>
      <c r="AI30" s="875"/>
      <c r="AJ30" s="875"/>
      <c r="AK30" s="875"/>
      <c r="AL30" s="875"/>
      <c r="AM30" s="875"/>
      <c r="AN30" s="1104"/>
      <c r="AO30" s="1042"/>
      <c r="AP30" s="1043"/>
      <c r="AQ30" s="1043"/>
      <c r="AR30" s="1043"/>
      <c r="AS30" s="1043"/>
      <c r="AT30" s="1043"/>
      <c r="AU30" s="1043"/>
      <c r="AV30" s="1043"/>
      <c r="AW30" s="1043"/>
      <c r="AX30" s="1044"/>
    </row>
    <row r="31" spans="2:68" ht="30" customHeight="1">
      <c r="B31" s="1005"/>
      <c r="C31" s="1006"/>
      <c r="D31" s="1088" t="s">
        <v>101</v>
      </c>
      <c r="E31" s="1089"/>
      <c r="F31" s="1089"/>
      <c r="G31" s="1089"/>
      <c r="H31" s="1089"/>
      <c r="I31" s="1089"/>
      <c r="J31" s="1089"/>
      <c r="K31" s="1089"/>
      <c r="L31" s="1089"/>
      <c r="M31" s="1089"/>
      <c r="N31" s="1089"/>
      <c r="O31" s="1089"/>
      <c r="P31" s="1089"/>
      <c r="Q31" s="1089"/>
      <c r="R31" s="1089"/>
      <c r="S31" s="1089"/>
      <c r="T31" s="1089"/>
      <c r="U31" s="1089"/>
      <c r="V31" s="1089"/>
      <c r="W31" s="1089"/>
      <c r="X31" s="1089"/>
      <c r="Y31" s="1089"/>
      <c r="Z31" s="1090"/>
      <c r="AA31" s="1105" t="s">
        <v>102</v>
      </c>
      <c r="AB31" s="1106"/>
      <c r="AC31" s="1106"/>
      <c r="AD31" s="1106"/>
      <c r="AE31" s="1106"/>
      <c r="AF31" s="1106"/>
      <c r="AG31" s="1106"/>
      <c r="AH31" s="1106"/>
      <c r="AI31" s="1106"/>
      <c r="AJ31" s="1106"/>
      <c r="AK31" s="1106"/>
      <c r="AL31" s="1106"/>
      <c r="AM31" s="1106"/>
      <c r="AN31" s="1107"/>
      <c r="AO31" s="1009"/>
      <c r="AP31" s="1010"/>
      <c r="AQ31" s="1010"/>
      <c r="AR31" s="1010"/>
      <c r="AS31" s="1010"/>
      <c r="AT31" s="1010"/>
      <c r="AU31" s="1010"/>
      <c r="AV31" s="1010"/>
      <c r="AW31" s="1010"/>
      <c r="AX31" s="1011"/>
    </row>
    <row r="32" spans="2:68" ht="18.45" customHeight="1">
      <c r="B32" s="596"/>
      <c r="C32" s="593"/>
      <c r="D32" s="919" t="s">
        <v>103</v>
      </c>
      <c r="E32" s="919"/>
      <c r="F32" s="919"/>
      <c r="G32" s="919"/>
      <c r="H32" s="919"/>
      <c r="I32" s="919"/>
      <c r="J32" s="919"/>
      <c r="K32" s="919"/>
      <c r="L32" s="919"/>
      <c r="M32" s="919"/>
      <c r="N32" s="919"/>
      <c r="O32" s="919"/>
      <c r="P32" s="919"/>
      <c r="Q32" s="919"/>
      <c r="R32" s="919"/>
      <c r="S32" s="919"/>
      <c r="T32" s="919"/>
      <c r="U32" s="919"/>
      <c r="V32" s="919"/>
      <c r="W32" s="919"/>
      <c r="X32" s="919"/>
      <c r="Y32" s="919"/>
      <c r="Z32" s="919"/>
      <c r="AA32" s="919"/>
      <c r="AB32" s="919"/>
      <c r="AC32" s="919"/>
      <c r="AD32" s="919"/>
      <c r="AE32" s="919"/>
      <c r="AF32" s="919"/>
      <c r="AG32" s="919"/>
      <c r="AH32" s="919"/>
      <c r="AI32" s="919"/>
      <c r="AJ32" s="919"/>
      <c r="AK32" s="919"/>
      <c r="AL32" s="919"/>
      <c r="AM32" s="919"/>
      <c r="AN32" s="919"/>
      <c r="AO32" s="593"/>
      <c r="AP32" s="593"/>
      <c r="AQ32" s="593"/>
      <c r="AR32" s="593"/>
      <c r="AS32" s="593"/>
      <c r="AT32" s="593"/>
      <c r="AU32" s="593"/>
      <c r="AV32" s="593"/>
      <c r="AW32" s="593"/>
      <c r="AX32" s="594"/>
    </row>
    <row r="33" spans="2:54" ht="30" customHeight="1">
      <c r="B33" s="1005"/>
      <c r="C33" s="1006"/>
      <c r="D33" s="1025" t="s">
        <v>104</v>
      </c>
      <c r="E33" s="1026"/>
      <c r="F33" s="1026"/>
      <c r="G33" s="1026"/>
      <c r="H33" s="1026"/>
      <c r="I33" s="1026"/>
      <c r="J33" s="1026"/>
      <c r="K33" s="1026"/>
      <c r="L33" s="1026"/>
      <c r="M33" s="1026"/>
      <c r="N33" s="1026"/>
      <c r="O33" s="1026"/>
      <c r="P33" s="1026"/>
      <c r="Q33" s="1026"/>
      <c r="R33" s="1026"/>
      <c r="S33" s="1026"/>
      <c r="T33" s="1026"/>
      <c r="U33" s="1026"/>
      <c r="V33" s="1026"/>
      <c r="W33" s="1026"/>
      <c r="X33" s="1026"/>
      <c r="Y33" s="1026"/>
      <c r="Z33" s="1027"/>
      <c r="AA33" s="1082" t="s">
        <v>105</v>
      </c>
      <c r="AB33" s="1083"/>
      <c r="AC33" s="1083"/>
      <c r="AD33" s="1083"/>
      <c r="AE33" s="1083"/>
      <c r="AF33" s="1083"/>
      <c r="AG33" s="1083"/>
      <c r="AH33" s="1083"/>
      <c r="AI33" s="1083"/>
      <c r="AJ33" s="1083"/>
      <c r="AK33" s="1083"/>
      <c r="AL33" s="1083"/>
      <c r="AM33" s="1083"/>
      <c r="AN33" s="1084"/>
      <c r="AO33" s="1009"/>
      <c r="AP33" s="1010"/>
      <c r="AQ33" s="1010"/>
      <c r="AR33" s="1010"/>
      <c r="AS33" s="1010"/>
      <c r="AT33" s="1010"/>
      <c r="AU33" s="1010"/>
      <c r="AV33" s="1010"/>
      <c r="AW33" s="1010"/>
      <c r="AX33" s="1011"/>
      <c r="BB33" s="16"/>
    </row>
    <row r="34" spans="2:54" ht="30" customHeight="1">
      <c r="B34" s="1005"/>
      <c r="C34" s="1006"/>
      <c r="D34" s="1025" t="s">
        <v>106</v>
      </c>
      <c r="E34" s="1026"/>
      <c r="F34" s="1026"/>
      <c r="G34" s="1026"/>
      <c r="H34" s="1026"/>
      <c r="I34" s="1026"/>
      <c r="J34" s="1026"/>
      <c r="K34" s="1026"/>
      <c r="L34" s="1026"/>
      <c r="M34" s="1026"/>
      <c r="N34" s="1026"/>
      <c r="O34" s="1026"/>
      <c r="P34" s="1026"/>
      <c r="Q34" s="1026"/>
      <c r="R34" s="1026"/>
      <c r="S34" s="1026"/>
      <c r="T34" s="1026"/>
      <c r="U34" s="1026"/>
      <c r="V34" s="1026"/>
      <c r="W34" s="1026"/>
      <c r="X34" s="1026"/>
      <c r="Y34" s="1026"/>
      <c r="Z34" s="1027"/>
      <c r="AA34" s="1061" t="s">
        <v>107</v>
      </c>
      <c r="AB34" s="1062"/>
      <c r="AC34" s="1062"/>
      <c r="AD34" s="1062"/>
      <c r="AE34" s="1062"/>
      <c r="AF34" s="1062"/>
      <c r="AG34" s="1062"/>
      <c r="AH34" s="1062"/>
      <c r="AI34" s="1062"/>
      <c r="AJ34" s="1062"/>
      <c r="AK34" s="1062"/>
      <c r="AL34" s="1062"/>
      <c r="AM34" s="1062"/>
      <c r="AN34" s="1063"/>
      <c r="AO34" s="1009"/>
      <c r="AP34" s="1010"/>
      <c r="AQ34" s="1010"/>
      <c r="AR34" s="1010"/>
      <c r="AS34" s="1010"/>
      <c r="AT34" s="1010"/>
      <c r="AU34" s="1010"/>
      <c r="AV34" s="1010"/>
      <c r="AW34" s="1010"/>
      <c r="AX34" s="1011"/>
    </row>
    <row r="35" spans="2:54" ht="35.4" customHeight="1">
      <c r="B35" s="1002" t="s">
        <v>108</v>
      </c>
      <c r="C35" s="987"/>
      <c r="D35" s="987"/>
      <c r="E35" s="987"/>
      <c r="F35" s="987"/>
      <c r="G35" s="987"/>
      <c r="H35" s="987"/>
      <c r="I35" s="987"/>
      <c r="J35" s="987"/>
      <c r="K35" s="987"/>
      <c r="L35" s="987"/>
      <c r="M35" s="987"/>
      <c r="N35" s="987"/>
      <c r="O35" s="987"/>
      <c r="P35" s="987"/>
      <c r="Q35" s="597"/>
      <c r="R35" s="983">
        <v>45313</v>
      </c>
      <c r="S35" s="984"/>
      <c r="T35" s="984"/>
      <c r="U35" s="984"/>
      <c r="V35" s="984"/>
      <c r="W35" s="984"/>
      <c r="X35" s="984"/>
      <c r="Y35" s="984"/>
      <c r="Z35" s="985"/>
      <c r="AA35" s="986" t="s">
        <v>109</v>
      </c>
      <c r="AB35" s="987"/>
      <c r="AC35" s="987"/>
      <c r="AD35" s="987"/>
      <c r="AE35" s="987"/>
      <c r="AF35" s="987"/>
      <c r="AG35" s="987"/>
      <c r="AH35" s="987"/>
      <c r="AI35" s="987"/>
      <c r="AJ35" s="987"/>
      <c r="AK35" s="987"/>
      <c r="AL35" s="987"/>
      <c r="AM35" s="988"/>
      <c r="AN35" s="598">
        <v>45318</v>
      </c>
      <c r="AO35" s="1009"/>
      <c r="AP35" s="1010"/>
      <c r="AQ35" s="1010"/>
      <c r="AR35" s="1010"/>
      <c r="AS35" s="1010"/>
      <c r="AT35" s="1010"/>
      <c r="AU35" s="1010"/>
      <c r="AV35" s="1010"/>
      <c r="AW35" s="1010"/>
      <c r="AX35" s="1011"/>
    </row>
    <row r="36" spans="2:54" ht="18.45" customHeight="1">
      <c r="B36" s="596"/>
      <c r="C36" s="593"/>
      <c r="D36" s="919" t="s">
        <v>110</v>
      </c>
      <c r="E36" s="919"/>
      <c r="F36" s="919"/>
      <c r="G36" s="919"/>
      <c r="H36" s="919"/>
      <c r="I36" s="919"/>
      <c r="J36" s="919"/>
      <c r="K36" s="919"/>
      <c r="L36" s="919"/>
      <c r="M36" s="919"/>
      <c r="N36" s="919"/>
      <c r="O36" s="919"/>
      <c r="P36" s="919"/>
      <c r="Q36" s="919"/>
      <c r="R36" s="919"/>
      <c r="S36" s="919"/>
      <c r="T36" s="919"/>
      <c r="U36" s="919"/>
      <c r="V36" s="919"/>
      <c r="W36" s="919"/>
      <c r="X36" s="919"/>
      <c r="Y36" s="919"/>
      <c r="Z36" s="919"/>
      <c r="AA36" s="919"/>
      <c r="AB36" s="919"/>
      <c r="AC36" s="919"/>
      <c r="AD36" s="919"/>
      <c r="AE36" s="919"/>
      <c r="AF36" s="919"/>
      <c r="AG36" s="919"/>
      <c r="AH36" s="919"/>
      <c r="AI36" s="919"/>
      <c r="AJ36" s="919"/>
      <c r="AK36" s="919"/>
      <c r="AL36" s="919"/>
      <c r="AM36" s="919"/>
      <c r="AN36" s="919"/>
      <c r="AO36" s="593"/>
      <c r="AP36" s="593"/>
      <c r="AQ36" s="593"/>
      <c r="AR36" s="593"/>
      <c r="AS36" s="593"/>
      <c r="AT36" s="593"/>
      <c r="AU36" s="593"/>
      <c r="AV36" s="593"/>
      <c r="AW36" s="593"/>
      <c r="AX36" s="594"/>
    </row>
    <row r="37" spans="2:54" ht="30" customHeight="1">
      <c r="B37" s="1005"/>
      <c r="C37" s="1006"/>
      <c r="D37" s="1025" t="s">
        <v>111</v>
      </c>
      <c r="E37" s="1026"/>
      <c r="F37" s="1026"/>
      <c r="G37" s="1026"/>
      <c r="H37" s="1026"/>
      <c r="I37" s="1026"/>
      <c r="J37" s="1026"/>
      <c r="K37" s="1026"/>
      <c r="L37" s="1026"/>
      <c r="M37" s="1026"/>
      <c r="N37" s="1026"/>
      <c r="O37" s="1026"/>
      <c r="P37" s="1026"/>
      <c r="Q37" s="1026"/>
      <c r="R37" s="1026"/>
      <c r="S37" s="1026"/>
      <c r="T37" s="1026"/>
      <c r="U37" s="1026"/>
      <c r="V37" s="1026"/>
      <c r="W37" s="1026"/>
      <c r="X37" s="1026"/>
      <c r="Y37" s="1026"/>
      <c r="Z37" s="1027"/>
      <c r="AA37" s="1025" t="s">
        <v>112</v>
      </c>
      <c r="AB37" s="1026"/>
      <c r="AC37" s="1026"/>
      <c r="AD37" s="1026"/>
      <c r="AE37" s="1026"/>
      <c r="AF37" s="1026"/>
      <c r="AG37" s="1026"/>
      <c r="AH37" s="1026"/>
      <c r="AI37" s="1026"/>
      <c r="AJ37" s="1026"/>
      <c r="AK37" s="1026"/>
      <c r="AL37" s="1026"/>
      <c r="AM37" s="1026"/>
      <c r="AN37" s="1027"/>
      <c r="AO37" s="1009"/>
      <c r="AP37" s="1010"/>
      <c r="AQ37" s="1010"/>
      <c r="AR37" s="1010"/>
      <c r="AS37" s="1010"/>
      <c r="AT37" s="1010"/>
      <c r="AU37" s="1010"/>
      <c r="AV37" s="1010"/>
      <c r="AW37" s="1010"/>
      <c r="AX37" s="1011"/>
    </row>
    <row r="38" spans="2:54" ht="30" customHeight="1">
      <c r="B38" s="1005"/>
      <c r="C38" s="1006"/>
      <c r="D38" s="1025" t="s">
        <v>113</v>
      </c>
      <c r="E38" s="1026"/>
      <c r="F38" s="1026"/>
      <c r="G38" s="1026"/>
      <c r="H38" s="1026"/>
      <c r="I38" s="1026"/>
      <c r="J38" s="1026"/>
      <c r="K38" s="1026"/>
      <c r="L38" s="1026"/>
      <c r="M38" s="1026"/>
      <c r="N38" s="1026"/>
      <c r="O38" s="1026"/>
      <c r="P38" s="1026"/>
      <c r="Q38" s="1026"/>
      <c r="R38" s="1026"/>
      <c r="S38" s="1026"/>
      <c r="T38" s="1026"/>
      <c r="U38" s="1026"/>
      <c r="V38" s="1026"/>
      <c r="W38" s="1026"/>
      <c r="X38" s="1026"/>
      <c r="Y38" s="1026"/>
      <c r="Z38" s="1027"/>
      <c r="AA38" s="1025" t="s">
        <v>114</v>
      </c>
      <c r="AB38" s="1026"/>
      <c r="AC38" s="1026"/>
      <c r="AD38" s="1026"/>
      <c r="AE38" s="1026"/>
      <c r="AF38" s="1026"/>
      <c r="AG38" s="1026"/>
      <c r="AH38" s="1026"/>
      <c r="AI38" s="1026"/>
      <c r="AJ38" s="1026"/>
      <c r="AK38" s="1026"/>
      <c r="AL38" s="1026"/>
      <c r="AM38" s="1026"/>
      <c r="AN38" s="1027"/>
      <c r="AO38" s="599"/>
      <c r="AP38" s="600"/>
      <c r="AQ38" s="600"/>
      <c r="AR38" s="600"/>
      <c r="AS38" s="600"/>
      <c r="AT38" s="600"/>
      <c r="AU38" s="600"/>
      <c r="AV38" s="600"/>
      <c r="AW38" s="600"/>
      <c r="AX38" s="601"/>
    </row>
    <row r="39" spans="2:54" ht="30" customHeight="1">
      <c r="B39" s="1005"/>
      <c r="C39" s="1006"/>
      <c r="D39" s="1091" t="s">
        <v>115</v>
      </c>
      <c r="E39" s="1092"/>
      <c r="F39" s="1092"/>
      <c r="G39" s="1092"/>
      <c r="H39" s="1092"/>
      <c r="I39" s="1092"/>
      <c r="J39" s="1092"/>
      <c r="K39" s="1092"/>
      <c r="L39" s="1092"/>
      <c r="M39" s="1092"/>
      <c r="N39" s="1092"/>
      <c r="O39" s="1092"/>
      <c r="P39" s="1092"/>
      <c r="Q39" s="1092"/>
      <c r="R39" s="1092"/>
      <c r="S39" s="1092"/>
      <c r="T39" s="1092"/>
      <c r="U39" s="1092"/>
      <c r="V39" s="1092"/>
      <c r="W39" s="1092"/>
      <c r="X39" s="1092"/>
      <c r="Y39" s="1092"/>
      <c r="Z39" s="1093"/>
      <c r="AA39" s="1097" t="s">
        <v>116</v>
      </c>
      <c r="AB39" s="1026"/>
      <c r="AC39" s="1026"/>
      <c r="AD39" s="1026"/>
      <c r="AE39" s="1026"/>
      <c r="AF39" s="1026"/>
      <c r="AG39" s="1026"/>
      <c r="AH39" s="1026"/>
      <c r="AI39" s="1026"/>
      <c r="AJ39" s="1026"/>
      <c r="AK39" s="1026"/>
      <c r="AL39" s="1026"/>
      <c r="AM39" s="1026"/>
      <c r="AN39" s="1027"/>
      <c r="AO39" s="1009"/>
      <c r="AP39" s="1010"/>
      <c r="AQ39" s="1010"/>
      <c r="AR39" s="1010"/>
      <c r="AS39" s="1010"/>
      <c r="AT39" s="1010"/>
      <c r="AU39" s="1010"/>
      <c r="AV39" s="1010"/>
      <c r="AW39" s="1010"/>
      <c r="AX39" s="1011"/>
    </row>
    <row r="40" spans="2:54" ht="18.45" customHeight="1">
      <c r="B40" s="596"/>
      <c r="C40" s="593"/>
      <c r="D40" s="919" t="s">
        <v>117</v>
      </c>
      <c r="E40" s="919"/>
      <c r="F40" s="919"/>
      <c r="G40" s="919"/>
      <c r="H40" s="919"/>
      <c r="I40" s="919"/>
      <c r="J40" s="919"/>
      <c r="K40" s="919"/>
      <c r="L40" s="919"/>
      <c r="M40" s="919"/>
      <c r="N40" s="919"/>
      <c r="O40" s="919"/>
      <c r="P40" s="919"/>
      <c r="Q40" s="919"/>
      <c r="R40" s="919"/>
      <c r="S40" s="919"/>
      <c r="T40" s="919"/>
      <c r="U40" s="919"/>
      <c r="V40" s="919"/>
      <c r="W40" s="919"/>
      <c r="X40" s="919"/>
      <c r="Y40" s="919"/>
      <c r="Z40" s="919"/>
      <c r="AA40" s="919"/>
      <c r="AB40" s="919"/>
      <c r="AC40" s="919"/>
      <c r="AD40" s="919"/>
      <c r="AE40" s="919"/>
      <c r="AF40" s="919"/>
      <c r="AG40" s="919"/>
      <c r="AH40" s="919"/>
      <c r="AI40" s="919"/>
      <c r="AJ40" s="919"/>
      <c r="AK40" s="919"/>
      <c r="AL40" s="919"/>
      <c r="AM40" s="919"/>
      <c r="AN40" s="919"/>
      <c r="AO40" s="593"/>
      <c r="AP40" s="593"/>
      <c r="AQ40" s="593"/>
      <c r="AR40" s="593"/>
      <c r="AS40" s="593"/>
      <c r="AT40" s="593"/>
      <c r="AU40" s="593"/>
      <c r="AV40" s="593"/>
      <c r="AW40" s="593"/>
      <c r="AX40" s="594"/>
    </row>
    <row r="41" spans="2:54" ht="30" customHeight="1">
      <c r="B41" s="1037"/>
      <c r="C41" s="1038"/>
      <c r="D41" s="1025" t="s">
        <v>118</v>
      </c>
      <c r="E41" s="1026"/>
      <c r="F41" s="1026"/>
      <c r="G41" s="1026"/>
      <c r="H41" s="1026"/>
      <c r="I41" s="1026"/>
      <c r="J41" s="1026"/>
      <c r="K41" s="1026"/>
      <c r="L41" s="1026"/>
      <c r="M41" s="1026"/>
      <c r="N41" s="1026"/>
      <c r="O41" s="1026"/>
      <c r="P41" s="1026"/>
      <c r="Q41" s="1026"/>
      <c r="R41" s="1026"/>
      <c r="S41" s="1026"/>
      <c r="T41" s="1026"/>
      <c r="U41" s="1026"/>
      <c r="V41" s="1026"/>
      <c r="W41" s="1026"/>
      <c r="X41" s="1026"/>
      <c r="Y41" s="1026"/>
      <c r="Z41" s="1027"/>
      <c r="AA41" s="1025" t="s">
        <v>119</v>
      </c>
      <c r="AB41" s="1026"/>
      <c r="AC41" s="1026"/>
      <c r="AD41" s="1026"/>
      <c r="AE41" s="1026"/>
      <c r="AF41" s="1026"/>
      <c r="AG41" s="1026"/>
      <c r="AH41" s="1026"/>
      <c r="AI41" s="1026"/>
      <c r="AJ41" s="1026"/>
      <c r="AK41" s="1026"/>
      <c r="AL41" s="1026"/>
      <c r="AM41" s="1026"/>
      <c r="AN41" s="1027"/>
      <c r="AO41" s="1012"/>
      <c r="AP41" s="1013"/>
      <c r="AQ41" s="1013"/>
      <c r="AR41" s="1013"/>
      <c r="AS41" s="1013"/>
      <c r="AT41" s="1013"/>
      <c r="AU41" s="1013"/>
      <c r="AV41" s="1013"/>
      <c r="AW41" s="1013"/>
      <c r="AX41" s="1014"/>
    </row>
    <row r="42" spans="2:54" ht="18.45" customHeight="1">
      <c r="B42" s="596"/>
      <c r="C42" s="593"/>
      <c r="D42" s="919" t="s">
        <v>120</v>
      </c>
      <c r="E42" s="919"/>
      <c r="F42" s="919"/>
      <c r="G42" s="919"/>
      <c r="H42" s="919"/>
      <c r="I42" s="919"/>
      <c r="J42" s="919"/>
      <c r="K42" s="919"/>
      <c r="L42" s="919"/>
      <c r="M42" s="919"/>
      <c r="N42" s="919"/>
      <c r="O42" s="919"/>
      <c r="P42" s="919"/>
      <c r="Q42" s="919"/>
      <c r="R42" s="919"/>
      <c r="S42" s="919"/>
      <c r="T42" s="919"/>
      <c r="U42" s="919"/>
      <c r="V42" s="919"/>
      <c r="W42" s="919"/>
      <c r="X42" s="919"/>
      <c r="Y42" s="919"/>
      <c r="Z42" s="919"/>
      <c r="AA42" s="919"/>
      <c r="AB42" s="919"/>
      <c r="AC42" s="919"/>
      <c r="AD42" s="919"/>
      <c r="AE42" s="919"/>
      <c r="AF42" s="919"/>
      <c r="AG42" s="919"/>
      <c r="AH42" s="919"/>
      <c r="AI42" s="919"/>
      <c r="AJ42" s="919"/>
      <c r="AK42" s="919"/>
      <c r="AL42" s="919"/>
      <c r="AM42" s="919"/>
      <c r="AN42" s="919"/>
      <c r="AO42" s="593"/>
      <c r="AP42" s="593"/>
      <c r="AQ42" s="593"/>
      <c r="AR42" s="593"/>
      <c r="AS42" s="593"/>
      <c r="AT42" s="593"/>
      <c r="AU42" s="593"/>
      <c r="AV42" s="593"/>
      <c r="AW42" s="593"/>
      <c r="AX42" s="594"/>
    </row>
    <row r="43" spans="2:54" ht="30" customHeight="1" thickBot="1">
      <c r="B43" s="1023"/>
      <c r="C43" s="1024"/>
      <c r="D43" s="1094" t="s">
        <v>121</v>
      </c>
      <c r="E43" s="1095"/>
      <c r="F43" s="1095"/>
      <c r="G43" s="1095"/>
      <c r="H43" s="1095"/>
      <c r="I43" s="1095"/>
      <c r="J43" s="1095"/>
      <c r="K43" s="1095"/>
      <c r="L43" s="1095"/>
      <c r="M43" s="1095"/>
      <c r="N43" s="1095"/>
      <c r="O43" s="1095"/>
      <c r="P43" s="1095"/>
      <c r="Q43" s="1095"/>
      <c r="R43" s="1095"/>
      <c r="S43" s="1095"/>
      <c r="T43" s="1095"/>
      <c r="U43" s="1095"/>
      <c r="V43" s="1095"/>
      <c r="W43" s="1095"/>
      <c r="X43" s="1095"/>
      <c r="Y43" s="1095"/>
      <c r="Z43" s="1096"/>
      <c r="AA43" s="1094" t="s">
        <v>122</v>
      </c>
      <c r="AB43" s="1095"/>
      <c r="AC43" s="1095"/>
      <c r="AD43" s="1095"/>
      <c r="AE43" s="1095"/>
      <c r="AF43" s="1095"/>
      <c r="AG43" s="1095"/>
      <c r="AH43" s="1095"/>
      <c r="AI43" s="1095"/>
      <c r="AJ43" s="1095"/>
      <c r="AK43" s="1095"/>
      <c r="AL43" s="1095"/>
      <c r="AM43" s="1095"/>
      <c r="AN43" s="1096"/>
      <c r="AO43" s="1017"/>
      <c r="AP43" s="1018"/>
      <c r="AQ43" s="1018"/>
      <c r="AR43" s="1018"/>
      <c r="AS43" s="1018"/>
      <c r="AT43" s="1018"/>
      <c r="AU43" s="1018"/>
      <c r="AV43" s="1018"/>
      <c r="AW43" s="1018"/>
      <c r="AX43" s="1019"/>
    </row>
    <row r="44" spans="2:54" ht="18.45" customHeight="1" thickBot="1">
      <c r="B44" s="596"/>
      <c r="C44" s="593"/>
      <c r="D44" s="922" t="s">
        <v>123</v>
      </c>
      <c r="E44" s="922"/>
      <c r="F44" s="922"/>
      <c r="G44" s="922"/>
      <c r="H44" s="922"/>
      <c r="I44" s="922"/>
      <c r="J44" s="922"/>
      <c r="K44" s="922"/>
      <c r="L44" s="922"/>
      <c r="M44" s="922"/>
      <c r="N44" s="922"/>
      <c r="O44" s="922"/>
      <c r="P44" s="922"/>
      <c r="Q44" s="922"/>
      <c r="R44" s="922"/>
      <c r="S44" s="922"/>
      <c r="T44" s="922"/>
      <c r="U44" s="922"/>
      <c r="V44" s="922"/>
      <c r="W44" s="922"/>
      <c r="X44" s="922"/>
      <c r="Y44" s="922"/>
      <c r="Z44" s="922"/>
      <c r="AA44" s="922"/>
      <c r="AB44" s="922"/>
      <c r="AC44" s="922"/>
      <c r="AD44" s="922"/>
      <c r="AE44" s="922"/>
      <c r="AF44" s="922"/>
      <c r="AG44" s="922"/>
      <c r="AH44" s="922"/>
      <c r="AI44" s="922"/>
      <c r="AJ44" s="922"/>
      <c r="AK44" s="922"/>
      <c r="AL44" s="922"/>
      <c r="AM44" s="922"/>
      <c r="AN44" s="922"/>
      <c r="AO44" s="316"/>
      <c r="AP44" s="316"/>
      <c r="AQ44" s="316"/>
      <c r="AR44" s="316"/>
      <c r="AS44" s="316"/>
      <c r="AT44" s="316"/>
      <c r="AU44" s="316"/>
      <c r="AV44" s="316"/>
      <c r="AW44" s="316"/>
      <c r="AX44" s="317"/>
    </row>
    <row r="45" spans="2:54" ht="42" customHeight="1" thickBot="1">
      <c r="B45" s="1005"/>
      <c r="C45" s="1006"/>
      <c r="D45" s="1085" t="s">
        <v>124</v>
      </c>
      <c r="E45" s="1086"/>
      <c r="F45" s="1086"/>
      <c r="G45" s="1086"/>
      <c r="H45" s="1086"/>
      <c r="I45" s="1086"/>
      <c r="J45" s="1086"/>
      <c r="K45" s="1086"/>
      <c r="L45" s="1086"/>
      <c r="M45" s="1086"/>
      <c r="N45" s="1086"/>
      <c r="O45" s="1086"/>
      <c r="P45" s="1086"/>
      <c r="Q45" s="1086"/>
      <c r="R45" s="1086"/>
      <c r="S45" s="1086"/>
      <c r="T45" s="1086"/>
      <c r="U45" s="1086"/>
      <c r="V45" s="1086"/>
      <c r="W45" s="1086"/>
      <c r="X45" s="1086"/>
      <c r="Y45" s="1086"/>
      <c r="Z45" s="1087"/>
      <c r="AA45" s="1085" t="s">
        <v>125</v>
      </c>
      <c r="AB45" s="1086"/>
      <c r="AC45" s="1086"/>
      <c r="AD45" s="1086"/>
      <c r="AE45" s="1086"/>
      <c r="AF45" s="1086"/>
      <c r="AG45" s="1086"/>
      <c r="AH45" s="1086"/>
      <c r="AI45" s="1086"/>
      <c r="AJ45" s="1086"/>
      <c r="AK45" s="1086"/>
      <c r="AL45" s="1086"/>
      <c r="AM45" s="1086"/>
      <c r="AN45" s="1087"/>
      <c r="AO45" s="1009"/>
      <c r="AP45" s="1010"/>
      <c r="AQ45" s="1010"/>
      <c r="AR45" s="1010"/>
      <c r="AS45" s="1010"/>
      <c r="AT45" s="1010"/>
      <c r="AU45" s="1010"/>
      <c r="AV45" s="1010"/>
      <c r="AW45" s="1010"/>
      <c r="AX45" s="1011"/>
    </row>
    <row r="46" spans="2:54" ht="19.95" customHeight="1" thickBot="1">
      <c r="B46" s="1020" t="s">
        <v>126</v>
      </c>
      <c r="C46" s="1021"/>
      <c r="D46" s="1021"/>
      <c r="E46" s="1021"/>
      <c r="F46" s="1021"/>
      <c r="G46" s="1021"/>
      <c r="H46" s="1021"/>
      <c r="I46" s="1021"/>
      <c r="J46" s="1021"/>
      <c r="K46" s="1021"/>
      <c r="L46" s="1021"/>
      <c r="M46" s="1021"/>
      <c r="N46" s="1021"/>
      <c r="O46" s="1021"/>
      <c r="P46" s="1021"/>
      <c r="Q46" s="1021"/>
      <c r="R46" s="1021"/>
      <c r="S46" s="1021"/>
      <c r="T46" s="1021"/>
      <c r="U46" s="1021"/>
      <c r="V46" s="1021"/>
      <c r="W46" s="1021"/>
      <c r="X46" s="1021"/>
      <c r="Y46" s="1021"/>
      <c r="Z46" s="1021"/>
      <c r="AA46" s="1021"/>
      <c r="AB46" s="1021"/>
      <c r="AC46" s="1021"/>
      <c r="AD46" s="1021"/>
      <c r="AE46" s="1021"/>
      <c r="AF46" s="1021"/>
      <c r="AG46" s="1021"/>
      <c r="AH46" s="1021"/>
      <c r="AI46" s="1021"/>
      <c r="AJ46" s="1021"/>
      <c r="AK46" s="1021"/>
      <c r="AL46" s="1021"/>
      <c r="AM46" s="1021"/>
      <c r="AN46" s="1021"/>
      <c r="AO46" s="1021"/>
      <c r="AP46" s="1021"/>
      <c r="AQ46" s="1021"/>
      <c r="AR46" s="1021"/>
      <c r="AS46" s="1021"/>
      <c r="AT46" s="1021"/>
      <c r="AU46" s="1021"/>
      <c r="AV46" s="1021"/>
      <c r="AW46" s="1021"/>
      <c r="AX46" s="1022"/>
    </row>
    <row r="47" spans="2:54" ht="19.95" customHeight="1">
      <c r="B47" s="990" t="s">
        <v>127</v>
      </c>
      <c r="C47" s="1015"/>
      <c r="D47" s="1015"/>
      <c r="E47" s="1015"/>
      <c r="F47" s="1015"/>
      <c r="G47" s="1015"/>
      <c r="H47" s="1015"/>
      <c r="I47" s="1015"/>
      <c r="J47" s="1015"/>
      <c r="K47" s="1015"/>
      <c r="L47" s="1015"/>
      <c r="M47" s="1015"/>
      <c r="N47" s="1015"/>
      <c r="O47" s="1015"/>
      <c r="P47" s="1015"/>
      <c r="Q47" s="1015"/>
      <c r="R47" s="1015"/>
      <c r="S47" s="1015"/>
      <c r="T47" s="1015"/>
      <c r="U47" s="1015"/>
      <c r="V47" s="1015"/>
      <c r="W47" s="1015"/>
      <c r="X47" s="1015"/>
      <c r="Y47" s="1015"/>
      <c r="Z47" s="1015"/>
      <c r="AA47" s="1015"/>
      <c r="AB47" s="1015"/>
      <c r="AC47" s="1015"/>
      <c r="AD47" s="1015"/>
      <c r="AE47" s="1015"/>
      <c r="AF47" s="1015"/>
      <c r="AG47" s="1015"/>
      <c r="AH47" s="1015"/>
      <c r="AI47" s="1015"/>
      <c r="AJ47" s="1015"/>
      <c r="AK47" s="1015"/>
      <c r="AL47" s="1015"/>
      <c r="AM47" s="1015"/>
      <c r="AN47" s="1015"/>
      <c r="AO47" s="1015"/>
      <c r="AP47" s="1015"/>
      <c r="AQ47" s="1015"/>
      <c r="AR47" s="1015"/>
      <c r="AS47" s="1015"/>
      <c r="AT47" s="1015"/>
      <c r="AU47" s="1015"/>
      <c r="AV47" s="1015"/>
      <c r="AW47" s="1015"/>
      <c r="AX47" s="1016"/>
    </row>
    <row r="48" spans="2:54" ht="39.6" customHeight="1">
      <c r="B48" s="990" t="s">
        <v>128</v>
      </c>
      <c r="C48" s="987"/>
      <c r="D48" s="987"/>
      <c r="E48" s="987"/>
      <c r="F48" s="987"/>
      <c r="G48" s="987"/>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c r="AL48" s="987"/>
      <c r="AM48" s="987"/>
      <c r="AN48" s="987"/>
      <c r="AO48" s="987"/>
      <c r="AP48" s="987"/>
      <c r="AQ48" s="987"/>
      <c r="AR48" s="987"/>
      <c r="AS48" s="987"/>
      <c r="AT48" s="987"/>
      <c r="AU48" s="987"/>
      <c r="AV48" s="987"/>
      <c r="AW48" s="987"/>
      <c r="AX48" s="991"/>
    </row>
    <row r="49" spans="2:50" ht="70.2" customHeight="1">
      <c r="B49" s="1000" t="s">
        <v>129</v>
      </c>
      <c r="C49" s="992"/>
      <c r="D49" s="992"/>
      <c r="E49" s="989"/>
      <c r="F49" s="989"/>
      <c r="G49" s="989"/>
      <c r="H49" s="989"/>
      <c r="I49" s="989"/>
      <c r="J49" s="989"/>
      <c r="K49" s="989"/>
      <c r="L49" s="989"/>
      <c r="M49" s="989"/>
      <c r="N49" s="989"/>
      <c r="O49" s="989"/>
      <c r="P49" s="989"/>
      <c r="Q49" s="989"/>
      <c r="R49" s="989"/>
      <c r="S49" s="989"/>
      <c r="T49" s="992" t="s">
        <v>130</v>
      </c>
      <c r="U49" s="992"/>
      <c r="V49" s="992"/>
      <c r="W49" s="992"/>
      <c r="X49" s="992"/>
      <c r="Y49" s="989"/>
      <c r="Z49" s="989"/>
      <c r="AA49" s="989"/>
      <c r="AB49" s="989"/>
      <c r="AC49" s="989"/>
      <c r="AD49" s="989"/>
      <c r="AE49" s="989"/>
      <c r="AF49" s="989"/>
      <c r="AG49" s="989"/>
      <c r="AH49" s="989"/>
      <c r="AI49" s="989"/>
      <c r="AJ49" s="989"/>
      <c r="AK49" s="989"/>
      <c r="AL49" s="989"/>
      <c r="AM49" s="989"/>
      <c r="AN49" s="992" t="s">
        <v>59</v>
      </c>
      <c r="AO49" s="992"/>
      <c r="AP49" s="992"/>
      <c r="AQ49" s="989"/>
      <c r="AR49" s="989"/>
      <c r="AS49" s="989"/>
      <c r="AT49" s="989"/>
      <c r="AU49" s="989"/>
      <c r="AV49" s="989"/>
      <c r="AW49" s="989"/>
      <c r="AX49" s="1001"/>
    </row>
    <row r="50" spans="2:50" ht="30" customHeight="1">
      <c r="B50" s="993" t="s">
        <v>60</v>
      </c>
      <c r="C50" s="994"/>
      <c r="D50" s="994"/>
      <c r="E50" s="994"/>
      <c r="F50" s="994"/>
      <c r="G50" s="994"/>
      <c r="H50" s="994"/>
      <c r="I50" s="994"/>
      <c r="J50" s="994"/>
      <c r="K50" s="994"/>
      <c r="L50" s="994"/>
      <c r="M50" s="994"/>
      <c r="N50" s="994"/>
      <c r="O50" s="994"/>
      <c r="P50" s="994"/>
      <c r="Q50" s="994"/>
      <c r="R50" s="994"/>
      <c r="S50" s="994"/>
      <c r="T50" s="994"/>
      <c r="U50" s="994"/>
      <c r="V50" s="994"/>
      <c r="W50" s="994"/>
      <c r="X50" s="994"/>
      <c r="Y50" s="994"/>
      <c r="Z50" s="994"/>
      <c r="AA50" s="994"/>
      <c r="AB50" s="994"/>
      <c r="AC50" s="994"/>
      <c r="AD50" s="994"/>
      <c r="AE50" s="994"/>
      <c r="AF50" s="994"/>
      <c r="AG50" s="994"/>
      <c r="AH50" s="994"/>
      <c r="AI50" s="994"/>
      <c r="AJ50" s="994"/>
      <c r="AK50" s="994"/>
      <c r="AL50" s="994"/>
      <c r="AM50" s="994"/>
      <c r="AN50" s="994"/>
      <c r="AO50" s="994"/>
      <c r="AP50" s="994"/>
      <c r="AQ50" s="994"/>
      <c r="AR50" s="994"/>
      <c r="AS50" s="994"/>
      <c r="AT50" s="994"/>
      <c r="AU50" s="994"/>
      <c r="AV50" s="994"/>
      <c r="AW50" s="994"/>
      <c r="AX50" s="995"/>
    </row>
    <row r="51" spans="2:50" ht="70.2" customHeight="1">
      <c r="B51" s="1000" t="s">
        <v>129</v>
      </c>
      <c r="C51" s="992"/>
      <c r="D51" s="992"/>
      <c r="E51" s="989"/>
      <c r="F51" s="989"/>
      <c r="G51" s="989"/>
      <c r="H51" s="989"/>
      <c r="I51" s="989"/>
      <c r="J51" s="989"/>
      <c r="K51" s="989"/>
      <c r="L51" s="989"/>
      <c r="M51" s="989"/>
      <c r="N51" s="989"/>
      <c r="O51" s="989"/>
      <c r="P51" s="989"/>
      <c r="Q51" s="989"/>
      <c r="R51" s="989"/>
      <c r="S51" s="989"/>
      <c r="T51" s="992" t="s">
        <v>130</v>
      </c>
      <c r="U51" s="992"/>
      <c r="V51" s="992"/>
      <c r="W51" s="992"/>
      <c r="X51" s="992"/>
      <c r="Y51" s="989" t="s">
        <v>131</v>
      </c>
      <c r="Z51" s="989"/>
      <c r="AA51" s="989"/>
      <c r="AB51" s="989"/>
      <c r="AC51" s="989"/>
      <c r="AD51" s="989"/>
      <c r="AE51" s="989"/>
      <c r="AF51" s="989"/>
      <c r="AG51" s="989"/>
      <c r="AH51" s="989"/>
      <c r="AI51" s="989"/>
      <c r="AJ51" s="989"/>
      <c r="AK51" s="989"/>
      <c r="AL51" s="989"/>
      <c r="AM51" s="989"/>
      <c r="AN51" s="992" t="s">
        <v>59</v>
      </c>
      <c r="AO51" s="992"/>
      <c r="AP51" s="992"/>
      <c r="AQ51" s="989"/>
      <c r="AR51" s="989"/>
      <c r="AS51" s="989"/>
      <c r="AT51" s="989"/>
      <c r="AU51" s="989"/>
      <c r="AV51" s="989"/>
      <c r="AW51" s="989"/>
      <c r="AX51" s="1001"/>
    </row>
    <row r="52" spans="2:50" ht="30" customHeight="1">
      <c r="B52" s="993" t="s">
        <v>62</v>
      </c>
      <c r="C52" s="994"/>
      <c r="D52" s="994"/>
      <c r="E52" s="994"/>
      <c r="F52" s="994"/>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c r="AH52" s="994"/>
      <c r="AI52" s="994"/>
      <c r="AJ52" s="994"/>
      <c r="AK52" s="994"/>
      <c r="AL52" s="994"/>
      <c r="AM52" s="994"/>
      <c r="AN52" s="994"/>
      <c r="AO52" s="994"/>
      <c r="AP52" s="994"/>
      <c r="AQ52" s="994"/>
      <c r="AR52" s="994"/>
      <c r="AS52" s="994"/>
      <c r="AT52" s="994"/>
      <c r="AU52" s="994"/>
      <c r="AV52" s="994"/>
      <c r="AW52" s="994"/>
      <c r="AX52" s="995"/>
    </row>
    <row r="53" spans="2:50" ht="70.2" customHeight="1">
      <c r="B53" s="1000" t="s">
        <v>129</v>
      </c>
      <c r="C53" s="992"/>
      <c r="D53" s="992"/>
      <c r="E53" s="989"/>
      <c r="F53" s="989"/>
      <c r="G53" s="989"/>
      <c r="H53" s="989"/>
      <c r="I53" s="989"/>
      <c r="J53" s="989"/>
      <c r="K53" s="989"/>
      <c r="L53" s="989"/>
      <c r="M53" s="989"/>
      <c r="N53" s="989"/>
      <c r="O53" s="989"/>
      <c r="P53" s="989"/>
      <c r="Q53" s="989"/>
      <c r="R53" s="989"/>
      <c r="S53" s="989"/>
      <c r="T53" s="992" t="s">
        <v>130</v>
      </c>
      <c r="U53" s="992"/>
      <c r="V53" s="992"/>
      <c r="W53" s="992"/>
      <c r="X53" s="992"/>
      <c r="Y53" s="989"/>
      <c r="Z53" s="989"/>
      <c r="AA53" s="989"/>
      <c r="AB53" s="989"/>
      <c r="AC53" s="989"/>
      <c r="AD53" s="989"/>
      <c r="AE53" s="989"/>
      <c r="AF53" s="989"/>
      <c r="AG53" s="989"/>
      <c r="AH53" s="989"/>
      <c r="AI53" s="989"/>
      <c r="AJ53" s="989"/>
      <c r="AK53" s="989"/>
      <c r="AL53" s="989"/>
      <c r="AM53" s="989"/>
      <c r="AN53" s="992" t="s">
        <v>59</v>
      </c>
      <c r="AO53" s="992"/>
      <c r="AP53" s="992"/>
      <c r="AQ53" s="989"/>
      <c r="AR53" s="989"/>
      <c r="AS53" s="989"/>
      <c r="AT53" s="989"/>
      <c r="AU53" s="989"/>
      <c r="AV53" s="989"/>
      <c r="AW53" s="989"/>
      <c r="AX53" s="1001"/>
    </row>
    <row r="54" spans="2:50" ht="30" customHeight="1">
      <c r="B54" s="993" t="s">
        <v>61</v>
      </c>
      <c r="C54" s="994"/>
      <c r="D54" s="994"/>
      <c r="E54" s="994"/>
      <c r="F54" s="994"/>
      <c r="G54" s="994"/>
      <c r="H54" s="994"/>
      <c r="I54" s="994"/>
      <c r="J54" s="994"/>
      <c r="K54" s="994"/>
      <c r="L54" s="994"/>
      <c r="M54" s="994"/>
      <c r="N54" s="994"/>
      <c r="O54" s="994"/>
      <c r="P54" s="994"/>
      <c r="Q54" s="994"/>
      <c r="R54" s="994"/>
      <c r="S54" s="994"/>
      <c r="T54" s="994"/>
      <c r="U54" s="994"/>
      <c r="V54" s="994"/>
      <c r="W54" s="994"/>
      <c r="X54" s="994"/>
      <c r="Y54" s="994"/>
      <c r="Z54" s="994"/>
      <c r="AA54" s="994"/>
      <c r="AB54" s="994"/>
      <c r="AC54" s="994"/>
      <c r="AD54" s="994"/>
      <c r="AE54" s="994"/>
      <c r="AF54" s="994"/>
      <c r="AG54" s="994"/>
      <c r="AH54" s="994"/>
      <c r="AI54" s="994"/>
      <c r="AJ54" s="994"/>
      <c r="AK54" s="994"/>
      <c r="AL54" s="994"/>
      <c r="AM54" s="994"/>
      <c r="AN54" s="994"/>
      <c r="AO54" s="994"/>
      <c r="AP54" s="994"/>
      <c r="AQ54" s="994"/>
      <c r="AR54" s="994"/>
      <c r="AS54" s="994"/>
      <c r="AT54" s="994"/>
      <c r="AU54" s="994"/>
      <c r="AV54" s="994"/>
      <c r="AW54" s="994"/>
      <c r="AX54" s="995"/>
    </row>
    <row r="55" spans="2:50" ht="70.2" customHeight="1" thickBot="1">
      <c r="B55" s="996" t="s">
        <v>129</v>
      </c>
      <c r="C55" s="997"/>
      <c r="D55" s="997"/>
      <c r="E55" s="998"/>
      <c r="F55" s="998"/>
      <c r="G55" s="998"/>
      <c r="H55" s="998"/>
      <c r="I55" s="998"/>
      <c r="J55" s="998"/>
      <c r="K55" s="998"/>
      <c r="L55" s="998"/>
      <c r="M55" s="998"/>
      <c r="N55" s="998"/>
      <c r="O55" s="998"/>
      <c r="P55" s="998"/>
      <c r="Q55" s="998"/>
      <c r="R55" s="998"/>
      <c r="S55" s="998"/>
      <c r="T55" s="997" t="s">
        <v>130</v>
      </c>
      <c r="U55" s="997"/>
      <c r="V55" s="997"/>
      <c r="W55" s="997"/>
      <c r="X55" s="997"/>
      <c r="Y55" s="998"/>
      <c r="Z55" s="998"/>
      <c r="AA55" s="998"/>
      <c r="AB55" s="998"/>
      <c r="AC55" s="998"/>
      <c r="AD55" s="998"/>
      <c r="AE55" s="998"/>
      <c r="AF55" s="998"/>
      <c r="AG55" s="998"/>
      <c r="AH55" s="998"/>
      <c r="AI55" s="998"/>
      <c r="AJ55" s="998"/>
      <c r="AK55" s="998"/>
      <c r="AL55" s="998"/>
      <c r="AM55" s="998"/>
      <c r="AN55" s="997" t="s">
        <v>59</v>
      </c>
      <c r="AO55" s="997"/>
      <c r="AP55" s="997"/>
      <c r="AQ55" s="998"/>
      <c r="AR55" s="998"/>
      <c r="AS55" s="998"/>
      <c r="AT55" s="998"/>
      <c r="AU55" s="998"/>
      <c r="AV55" s="998"/>
      <c r="AW55" s="998"/>
      <c r="AX55" s="999"/>
    </row>
  </sheetData>
  <mergeCells count="142">
    <mergeCell ref="D28:AN28"/>
    <mergeCell ref="D32:AN32"/>
    <mergeCell ref="D36:AN36"/>
    <mergeCell ref="D40:AN40"/>
    <mergeCell ref="D42:AN42"/>
    <mergeCell ref="D44:AN44"/>
    <mergeCell ref="D34:Z34"/>
    <mergeCell ref="AA34:AN34"/>
    <mergeCell ref="D37:Z37"/>
    <mergeCell ref="D38:Z38"/>
    <mergeCell ref="D39:Z39"/>
    <mergeCell ref="D41:Z41"/>
    <mergeCell ref="D43:Z43"/>
    <mergeCell ref="AA43:AN43"/>
    <mergeCell ref="AA41:AN41"/>
    <mergeCell ref="AA39:AN39"/>
    <mergeCell ref="AA38:AN38"/>
    <mergeCell ref="AA37:AN37"/>
    <mergeCell ref="D29:Z29"/>
    <mergeCell ref="AA29:AN29"/>
    <mergeCell ref="D30:Z30"/>
    <mergeCell ref="AA30:AN30"/>
    <mergeCell ref="D31:Z31"/>
    <mergeCell ref="AA31:AN31"/>
    <mergeCell ref="D33:Z33"/>
    <mergeCell ref="AA33:AN33"/>
    <mergeCell ref="D45:Z45"/>
    <mergeCell ref="AA45:AN45"/>
    <mergeCell ref="B19:C19"/>
    <mergeCell ref="B20:C20"/>
    <mergeCell ref="B24:C24"/>
    <mergeCell ref="B25:C25"/>
    <mergeCell ref="B26:C26"/>
    <mergeCell ref="B27:C27"/>
    <mergeCell ref="D21:AN21"/>
    <mergeCell ref="D22:Z22"/>
    <mergeCell ref="AA27:AN27"/>
    <mergeCell ref="D23:Z23"/>
    <mergeCell ref="D24:Z24"/>
    <mergeCell ref="D25:Z25"/>
    <mergeCell ref="D26:Z26"/>
    <mergeCell ref="D27:Z27"/>
    <mergeCell ref="AA22:AN22"/>
    <mergeCell ref="AA23:AN23"/>
    <mergeCell ref="AA24:AN24"/>
    <mergeCell ref="AA25:AN25"/>
    <mergeCell ref="AA19:AN19"/>
    <mergeCell ref="AA20:AN20"/>
    <mergeCell ref="D19:Z19"/>
    <mergeCell ref="D20:Z20"/>
    <mergeCell ref="D17:AN17"/>
    <mergeCell ref="N8:X8"/>
    <mergeCell ref="Y8:AA8"/>
    <mergeCell ref="B16:C17"/>
    <mergeCell ref="N9:AA9"/>
    <mergeCell ref="AM9:AW9"/>
    <mergeCell ref="AM8:AW8"/>
    <mergeCell ref="B18:C18"/>
    <mergeCell ref="D16:AN16"/>
    <mergeCell ref="B11:AX11"/>
    <mergeCell ref="C9:M9"/>
    <mergeCell ref="C8:M8"/>
    <mergeCell ref="C7:M7"/>
    <mergeCell ref="AE9:AL9"/>
    <mergeCell ref="AE7:AL7"/>
    <mergeCell ref="AB8:AJ8"/>
    <mergeCell ref="AK8:AL8"/>
    <mergeCell ref="D18:Z18"/>
    <mergeCell ref="AA18:AN18"/>
    <mergeCell ref="B12:AX13"/>
    <mergeCell ref="B14:AX15"/>
    <mergeCell ref="AA26:AN26"/>
    <mergeCell ref="B3:AX5"/>
    <mergeCell ref="AO16:AX16"/>
    <mergeCell ref="AO18:AX18"/>
    <mergeCell ref="AO19:AX19"/>
    <mergeCell ref="AO20:AX20"/>
    <mergeCell ref="B41:C41"/>
    <mergeCell ref="B37:C37"/>
    <mergeCell ref="B39:C39"/>
    <mergeCell ref="B38:C38"/>
    <mergeCell ref="B33:C33"/>
    <mergeCell ref="B34:C34"/>
    <mergeCell ref="AO29:AX29"/>
    <mergeCell ref="AO30:AX30"/>
    <mergeCell ref="AO31:AX31"/>
    <mergeCell ref="AO22:AX22"/>
    <mergeCell ref="AO23:AX23"/>
    <mergeCell ref="AO24:AX24"/>
    <mergeCell ref="AO25:AX25"/>
    <mergeCell ref="AO26:AX26"/>
    <mergeCell ref="AO27:AX27"/>
    <mergeCell ref="B29:C29"/>
    <mergeCell ref="AM7:AW7"/>
    <mergeCell ref="N7:AA7"/>
    <mergeCell ref="B30:C30"/>
    <mergeCell ref="B31:C31"/>
    <mergeCell ref="B22:C22"/>
    <mergeCell ref="B23:C23"/>
    <mergeCell ref="AO33:AX33"/>
    <mergeCell ref="AO34:AX34"/>
    <mergeCell ref="T51:X51"/>
    <mergeCell ref="Y51:AM51"/>
    <mergeCell ref="AN51:AP51"/>
    <mergeCell ref="AQ51:AX51"/>
    <mergeCell ref="B50:AX50"/>
    <mergeCell ref="B51:D51"/>
    <mergeCell ref="E51:S51"/>
    <mergeCell ref="AO35:AX35"/>
    <mergeCell ref="AO37:AX37"/>
    <mergeCell ref="AO39:AX39"/>
    <mergeCell ref="AO41:AX41"/>
    <mergeCell ref="B45:C45"/>
    <mergeCell ref="B47:AX47"/>
    <mergeCell ref="AO45:AX45"/>
    <mergeCell ref="AO43:AX43"/>
    <mergeCell ref="B46:AX46"/>
    <mergeCell ref="B43:C43"/>
    <mergeCell ref="B49:D49"/>
    <mergeCell ref="R35:Z35"/>
    <mergeCell ref="AA35:AM35"/>
    <mergeCell ref="E49:S49"/>
    <mergeCell ref="B48:AX48"/>
    <mergeCell ref="T49:X49"/>
    <mergeCell ref="Y49:AM49"/>
    <mergeCell ref="B54:AX54"/>
    <mergeCell ref="B55:D55"/>
    <mergeCell ref="E55:S55"/>
    <mergeCell ref="T55:X55"/>
    <mergeCell ref="Y55:AM55"/>
    <mergeCell ref="AN55:AP55"/>
    <mergeCell ref="AQ55:AX55"/>
    <mergeCell ref="B52:AX52"/>
    <mergeCell ref="B53:D53"/>
    <mergeCell ref="E53:S53"/>
    <mergeCell ref="T53:X53"/>
    <mergeCell ref="Y53:AM53"/>
    <mergeCell ref="AN53:AP53"/>
    <mergeCell ref="AQ53:AX53"/>
    <mergeCell ref="AN49:AP49"/>
    <mergeCell ref="AQ49:AX49"/>
    <mergeCell ref="B35:P35"/>
  </mergeCells>
  <conditionalFormatting sqref="B18:C20 B22:C27 B29:C31 B33:C34 B37:C39 B41:C41 B43:C43 B45:C45">
    <cfRule type="containsText" dxfId="99" priority="1" operator="containsText" text="No">
      <formula>NOT(ISERROR(SEARCH("No",B18)))</formula>
    </cfRule>
  </conditionalFormatting>
  <dataValidations count="1">
    <dataValidation type="list" errorStyle="information" showErrorMessage="1" error="Yes/No Selection Required" sqref="B43:C43 B45:C45 B33:C34 B22:C27 B29:C31 B18:C20 B41:C41 B37:C39" xr:uid="{00000000-0002-0000-0300-000000000000}">
      <formula1>$BW$4:$BW$5</formula1>
    </dataValidation>
  </dataValidations>
  <hyperlinks>
    <hyperlink ref="AA39" r:id="rId1" display="供应商应允许障碍在供应商现场和生产期间根据要求监视运行@费率" xr:uid="{442CC951-4FB8-4014-9E6F-8B878236ED77}"/>
  </hyperlinks>
  <printOptions horizontalCentered="1"/>
  <pageMargins left="0.23622047244094491" right="0.23622047244094491" top="0.27559055118110237" bottom="0.74803149606299213" header="0" footer="0.19685039370078741"/>
  <pageSetup scale="44" orientation="portrait" r:id="rId2"/>
  <headerFooter alignWithMargins="0">
    <oddHeader>&amp;L&amp;G&amp;R&amp;"-,Bold"&amp;K000000GL-PPAP-001.01</oddHeader>
    <oddFooter>&amp;LEffective Date: 01/06/2023&amp;C&amp;P / &amp;N&amp;RRevision 1</oddFooter>
  </headerFooter>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A034A-F910-4AC2-8BFE-7DB18BA71750}">
  <sheetPr>
    <pageSetUpPr fitToPage="1"/>
  </sheetPr>
  <dimension ref="B2:AN54"/>
  <sheetViews>
    <sheetView showGridLines="0" workbookViewId="0">
      <selection activeCell="K10" sqref="K10:Z10"/>
    </sheetView>
  </sheetViews>
  <sheetFormatPr defaultColWidth="9.109375" defaultRowHeight="13.2"/>
  <cols>
    <col min="1" max="1" width="1.5546875" style="447" customWidth="1"/>
    <col min="2" max="2" width="18.6640625" style="447" customWidth="1"/>
    <col min="3" max="13" width="9.109375" style="447"/>
    <col min="14" max="14" width="8.88671875" style="447" customWidth="1"/>
    <col min="15" max="15" width="2.33203125" style="447" customWidth="1"/>
    <col min="16" max="16384" width="9.109375" style="447"/>
  </cols>
  <sheetData>
    <row r="2" spans="2:14" ht="15.6">
      <c r="B2" s="559" t="s">
        <v>723</v>
      </c>
      <c r="G2" s="560" t="s">
        <v>724</v>
      </c>
      <c r="I2" s="561" t="s">
        <v>725</v>
      </c>
    </row>
    <row r="3" spans="2:14" ht="15.6">
      <c r="B3" s="559"/>
      <c r="G3" s="560"/>
      <c r="I3" s="561"/>
    </row>
    <row r="4" spans="2:14" ht="15">
      <c r="B4" s="562" t="s">
        <v>726</v>
      </c>
      <c r="C4" s="2099" t="s">
        <v>727</v>
      </c>
      <c r="D4" s="2099"/>
      <c r="E4" s="2099"/>
      <c r="F4" s="2099"/>
      <c r="G4" s="560"/>
      <c r="H4" s="562" t="s">
        <v>728</v>
      </c>
      <c r="I4" s="561"/>
      <c r="J4" s="563"/>
      <c r="K4" s="563"/>
      <c r="L4" s="563"/>
      <c r="M4" s="563"/>
      <c r="N4" s="563"/>
    </row>
    <row r="5" spans="2:14" ht="15">
      <c r="B5" s="562" t="s">
        <v>729</v>
      </c>
      <c r="C5" s="2099" t="s">
        <v>730</v>
      </c>
      <c r="D5" s="2099"/>
      <c r="E5" s="2099"/>
      <c r="F5" s="2099"/>
      <c r="G5" s="560"/>
      <c r="H5" s="562" t="s">
        <v>731</v>
      </c>
      <c r="I5" s="561"/>
      <c r="J5" s="563"/>
      <c r="K5" s="563"/>
      <c r="L5" s="563"/>
      <c r="M5" s="563"/>
      <c r="N5" s="563"/>
    </row>
    <row r="6" spans="2:14" ht="15">
      <c r="B6" s="562" t="s">
        <v>732</v>
      </c>
      <c r="C6" s="2099">
        <v>0</v>
      </c>
      <c r="D6" s="2099"/>
      <c r="E6" s="2099"/>
      <c r="F6" s="2099"/>
      <c r="G6" s="560"/>
      <c r="H6" s="562" t="s">
        <v>733</v>
      </c>
      <c r="I6" s="561"/>
      <c r="J6" s="563"/>
      <c r="K6" s="563"/>
      <c r="L6" s="563"/>
      <c r="M6" s="563"/>
      <c r="N6" s="563"/>
    </row>
    <row r="7" spans="2:14" ht="15.6">
      <c r="B7" s="559"/>
      <c r="G7" s="560"/>
      <c r="I7" s="561"/>
    </row>
    <row r="8" spans="2:14" ht="15.6">
      <c r="B8" s="564" t="s">
        <v>734</v>
      </c>
      <c r="D8" s="863">
        <v>9</v>
      </c>
      <c r="G8" s="561"/>
    </row>
    <row r="9" spans="2:14" ht="15.6">
      <c r="B9" s="564" t="s">
        <v>735</v>
      </c>
      <c r="D9" s="863">
        <v>3</v>
      </c>
      <c r="E9" s="490"/>
      <c r="F9" s="2100" t="s">
        <v>736</v>
      </c>
      <c r="G9" s="2100"/>
      <c r="H9" s="2100"/>
      <c r="I9" s="2100"/>
    </row>
    <row r="10" spans="2:14" ht="15.6">
      <c r="B10" s="564" t="s">
        <v>737</v>
      </c>
      <c r="D10" s="863">
        <v>10</v>
      </c>
      <c r="E10" s="490"/>
      <c r="F10" s="2100"/>
      <c r="G10" s="2100"/>
      <c r="H10" s="2100"/>
      <c r="I10" s="2100"/>
    </row>
    <row r="11" spans="2:14" ht="15.6">
      <c r="B11" s="564" t="s">
        <v>738</v>
      </c>
      <c r="D11" s="863">
        <v>3</v>
      </c>
      <c r="E11" s="490"/>
      <c r="G11" s="561"/>
    </row>
    <row r="12" spans="2:14" ht="15.6">
      <c r="B12" s="559"/>
      <c r="G12" s="561"/>
    </row>
    <row r="13" spans="2:14">
      <c r="B13" s="560" t="s">
        <v>665</v>
      </c>
      <c r="G13" s="561"/>
    </row>
    <row r="14" spans="2:14">
      <c r="B14" s="560" t="s">
        <v>739</v>
      </c>
      <c r="G14" s="561"/>
    </row>
    <row r="15" spans="2:14">
      <c r="B15" s="560" t="s">
        <v>740</v>
      </c>
      <c r="G15" s="561"/>
    </row>
    <row r="16" spans="2:14">
      <c r="B16" s="560" t="s">
        <v>741</v>
      </c>
      <c r="G16" s="561"/>
    </row>
    <row r="17" spans="2:16" ht="15.6">
      <c r="B17" s="564"/>
      <c r="G17" s="561"/>
    </row>
    <row r="18" spans="2:16">
      <c r="B18" s="2101" t="s">
        <v>742</v>
      </c>
      <c r="C18" s="2102" t="s">
        <v>743</v>
      </c>
      <c r="D18" s="2105" t="s">
        <v>744</v>
      </c>
      <c r="E18" s="2106"/>
      <c r="F18" s="2106"/>
      <c r="G18" s="2106"/>
      <c r="H18" s="2106"/>
      <c r="I18" s="2106"/>
      <c r="J18" s="2106"/>
      <c r="K18" s="2106"/>
      <c r="L18" s="2106"/>
      <c r="M18" s="2107"/>
      <c r="N18" s="2101" t="s">
        <v>745</v>
      </c>
    </row>
    <row r="19" spans="2:16">
      <c r="B19" s="2101"/>
      <c r="C19" s="2103"/>
      <c r="D19" s="2108">
        <v>1</v>
      </c>
      <c r="E19" s="2108">
        <v>2</v>
      </c>
      <c r="F19" s="2108">
        <v>3</v>
      </c>
      <c r="G19" s="2108">
        <v>4</v>
      </c>
      <c r="H19" s="2108">
        <v>5</v>
      </c>
      <c r="I19" s="2108">
        <v>6</v>
      </c>
      <c r="J19" s="2108">
        <v>7</v>
      </c>
      <c r="K19" s="2108">
        <v>8</v>
      </c>
      <c r="L19" s="2108">
        <v>9</v>
      </c>
      <c r="M19" s="2108">
        <v>10</v>
      </c>
      <c r="N19" s="2101"/>
    </row>
    <row r="20" spans="2:16">
      <c r="B20" s="2101"/>
      <c r="C20" s="2104"/>
      <c r="D20" s="2108"/>
      <c r="E20" s="2108"/>
      <c r="F20" s="2108"/>
      <c r="G20" s="2108"/>
      <c r="H20" s="2108"/>
      <c r="I20" s="2108"/>
      <c r="J20" s="2108"/>
      <c r="K20" s="2108"/>
      <c r="L20" s="2108"/>
      <c r="M20" s="2108"/>
      <c r="N20" s="2101"/>
    </row>
    <row r="21" spans="2:16">
      <c r="B21" s="2113" t="s">
        <v>746</v>
      </c>
      <c r="C21" s="831">
        <v>1</v>
      </c>
      <c r="D21" s="864">
        <v>0.28999999999999998</v>
      </c>
      <c r="E21" s="864">
        <v>-0.56000000000000005</v>
      </c>
      <c r="F21" s="864">
        <v>1.34</v>
      </c>
      <c r="G21" s="864">
        <v>0.47</v>
      </c>
      <c r="H21" s="864">
        <v>-0.8</v>
      </c>
      <c r="I21" s="864">
        <v>0.02</v>
      </c>
      <c r="J21" s="864">
        <v>0.59</v>
      </c>
      <c r="K21" s="864">
        <v>-0.31</v>
      </c>
      <c r="L21" s="864">
        <v>2.2599999999999998</v>
      </c>
      <c r="M21" s="864">
        <v>-1.36</v>
      </c>
      <c r="N21" s="860">
        <f>AVERAGE(D21:M21)</f>
        <v>0.19399999999999998</v>
      </c>
    </row>
    <row r="22" spans="2:16">
      <c r="B22" s="2114"/>
      <c r="C22" s="831">
        <v>2</v>
      </c>
      <c r="D22" s="864">
        <v>0.41</v>
      </c>
      <c r="E22" s="864">
        <v>-0.68</v>
      </c>
      <c r="F22" s="864">
        <v>1.17</v>
      </c>
      <c r="G22" s="864">
        <v>0.5</v>
      </c>
      <c r="H22" s="864">
        <v>-0.92</v>
      </c>
      <c r="I22" s="864">
        <v>-0.11</v>
      </c>
      <c r="J22" s="864">
        <v>0.75</v>
      </c>
      <c r="K22" s="864">
        <v>-0.2</v>
      </c>
      <c r="L22" s="864">
        <v>1.99</v>
      </c>
      <c r="M22" s="864">
        <v>-1.25</v>
      </c>
      <c r="N22" s="860">
        <f>AVERAGE(D22:M22)</f>
        <v>0.16600000000000001</v>
      </c>
    </row>
    <row r="23" spans="2:16">
      <c r="B23" s="2115"/>
      <c r="C23" s="831">
        <v>3</v>
      </c>
      <c r="D23" s="864">
        <v>0.64</v>
      </c>
      <c r="E23" s="864">
        <v>-0.57999999999999996</v>
      </c>
      <c r="F23" s="864">
        <v>1.27</v>
      </c>
      <c r="G23" s="864">
        <v>0.64</v>
      </c>
      <c r="H23" s="864">
        <v>-0.84</v>
      </c>
      <c r="I23" s="864">
        <v>-0.21</v>
      </c>
      <c r="J23" s="864">
        <v>0.66</v>
      </c>
      <c r="K23" s="864">
        <v>-0.17</v>
      </c>
      <c r="L23" s="864">
        <v>2.0099999999999998</v>
      </c>
      <c r="M23" s="864">
        <v>-1.31</v>
      </c>
      <c r="N23" s="860">
        <f>AVERAGE(D23:M23)</f>
        <v>0.21100000000000002</v>
      </c>
    </row>
    <row r="24" spans="2:16" ht="24" customHeight="1">
      <c r="B24" s="565"/>
      <c r="C24" s="865" t="s">
        <v>745</v>
      </c>
      <c r="D24" s="862">
        <f t="shared" ref="D24:M24" si="0">AVERAGE(D21:D23)</f>
        <v>0.4466666666666666</v>
      </c>
      <c r="E24" s="862">
        <f t="shared" si="0"/>
        <v>-0.6066666666666668</v>
      </c>
      <c r="F24" s="862">
        <f t="shared" si="0"/>
        <v>1.26</v>
      </c>
      <c r="G24" s="862">
        <f t="shared" si="0"/>
        <v>0.53666666666666663</v>
      </c>
      <c r="H24" s="862">
        <f t="shared" si="0"/>
        <v>-0.85333333333333339</v>
      </c>
      <c r="I24" s="862">
        <f t="shared" si="0"/>
        <v>-9.9999999999999992E-2</v>
      </c>
      <c r="J24" s="862">
        <f t="shared" si="0"/>
        <v>0.66666666666666663</v>
      </c>
      <c r="K24" s="862">
        <f t="shared" si="0"/>
        <v>-0.22666666666666668</v>
      </c>
      <c r="L24" s="862">
        <f t="shared" si="0"/>
        <v>2.0866666666666664</v>
      </c>
      <c r="M24" s="862">
        <f t="shared" si="0"/>
        <v>-1.3066666666666669</v>
      </c>
      <c r="N24" s="862">
        <f>AVERAGE(D24:M24)</f>
        <v>0.19033333333333327</v>
      </c>
      <c r="P24" s="566" t="s">
        <v>747</v>
      </c>
    </row>
    <row r="25" spans="2:16" ht="24" customHeight="1">
      <c r="C25" s="865" t="s">
        <v>684</v>
      </c>
      <c r="D25" s="862">
        <f t="shared" ref="D25:M25" si="1">MAX(D21:D23)-MIN(D21:D23)</f>
        <v>0.35000000000000003</v>
      </c>
      <c r="E25" s="862">
        <f t="shared" si="1"/>
        <v>0.12</v>
      </c>
      <c r="F25" s="862">
        <f t="shared" si="1"/>
        <v>0.17000000000000015</v>
      </c>
      <c r="G25" s="862">
        <f t="shared" si="1"/>
        <v>0.17000000000000004</v>
      </c>
      <c r="H25" s="862">
        <f t="shared" si="1"/>
        <v>0.12</v>
      </c>
      <c r="I25" s="862">
        <f t="shared" si="1"/>
        <v>0.22999999999999998</v>
      </c>
      <c r="J25" s="862">
        <f t="shared" si="1"/>
        <v>0.16000000000000003</v>
      </c>
      <c r="K25" s="862">
        <f t="shared" si="1"/>
        <v>0.13999999999999999</v>
      </c>
      <c r="L25" s="862">
        <f t="shared" si="1"/>
        <v>0.2699999999999998</v>
      </c>
      <c r="M25" s="862">
        <f t="shared" si="1"/>
        <v>0.1100000000000001</v>
      </c>
      <c r="N25" s="860">
        <f>AVERAGE(D25:M25)</f>
        <v>0.184</v>
      </c>
      <c r="P25" s="566" t="s">
        <v>748</v>
      </c>
    </row>
    <row r="27" spans="2:16">
      <c r="B27" s="2113" t="s">
        <v>749</v>
      </c>
      <c r="C27" s="831">
        <v>1</v>
      </c>
      <c r="D27" s="864">
        <v>0.08</v>
      </c>
      <c r="E27" s="864">
        <v>-0.47</v>
      </c>
      <c r="F27" s="864">
        <v>1.19</v>
      </c>
      <c r="G27" s="864">
        <v>0.01</v>
      </c>
      <c r="H27" s="864">
        <v>-0.56000000000000005</v>
      </c>
      <c r="I27" s="864">
        <v>-0.2</v>
      </c>
      <c r="J27" s="864">
        <v>0.47</v>
      </c>
      <c r="K27" s="864">
        <v>-0.63</v>
      </c>
      <c r="L27" s="864">
        <v>1.8</v>
      </c>
      <c r="M27" s="864">
        <v>-1.68</v>
      </c>
      <c r="N27" s="860">
        <f>AVERAGE(D27:M27)</f>
        <v>1.0000000000000009E-3</v>
      </c>
    </row>
    <row r="28" spans="2:16">
      <c r="B28" s="2114"/>
      <c r="C28" s="831">
        <v>2</v>
      </c>
      <c r="D28" s="864">
        <v>0.25</v>
      </c>
      <c r="E28" s="864">
        <v>-1.22</v>
      </c>
      <c r="F28" s="864">
        <v>0.94</v>
      </c>
      <c r="G28" s="864">
        <v>1.03</v>
      </c>
      <c r="H28" s="864">
        <v>-1.2</v>
      </c>
      <c r="I28" s="864">
        <v>0.22</v>
      </c>
      <c r="J28" s="864">
        <v>0.55000000000000004</v>
      </c>
      <c r="K28" s="864">
        <v>0.08</v>
      </c>
      <c r="L28" s="864">
        <v>2.12</v>
      </c>
      <c r="M28" s="864">
        <v>-1.62</v>
      </c>
      <c r="N28" s="860">
        <f>AVERAGE(D28:M28)</f>
        <v>0.11499999999999999</v>
      </c>
    </row>
    <row r="29" spans="2:16">
      <c r="B29" s="2115"/>
      <c r="C29" s="831">
        <v>3</v>
      </c>
      <c r="D29" s="864">
        <v>7.0000000000000007E-2</v>
      </c>
      <c r="E29" s="864">
        <v>-0.68</v>
      </c>
      <c r="F29" s="864">
        <v>1.34</v>
      </c>
      <c r="G29" s="864">
        <v>0.2</v>
      </c>
      <c r="H29" s="864">
        <v>-1.28</v>
      </c>
      <c r="I29" s="864">
        <v>0.06</v>
      </c>
      <c r="J29" s="864">
        <v>0.83</v>
      </c>
      <c r="K29" s="864">
        <v>-0.34</v>
      </c>
      <c r="L29" s="864">
        <v>2.19</v>
      </c>
      <c r="M29" s="864">
        <v>-1.5</v>
      </c>
      <c r="N29" s="860">
        <f>AVERAGE(D29:M29)</f>
        <v>8.8999999999999968E-2</v>
      </c>
    </row>
    <row r="30" spans="2:16" ht="24" customHeight="1">
      <c r="B30" s="565"/>
      <c r="C30" s="865" t="s">
        <v>745</v>
      </c>
      <c r="D30" s="862">
        <f t="shared" ref="D30:M30" si="2">AVERAGE(D27:D29)</f>
        <v>0.13333333333333333</v>
      </c>
      <c r="E30" s="862">
        <f t="shared" si="2"/>
        <v>-0.79</v>
      </c>
      <c r="F30" s="862">
        <f t="shared" si="2"/>
        <v>1.1566666666666665</v>
      </c>
      <c r="G30" s="862">
        <f t="shared" si="2"/>
        <v>0.41333333333333333</v>
      </c>
      <c r="H30" s="862">
        <f t="shared" si="2"/>
        <v>-1.0133333333333334</v>
      </c>
      <c r="I30" s="862">
        <f t="shared" si="2"/>
        <v>2.6666666666666661E-2</v>
      </c>
      <c r="J30" s="862">
        <f t="shared" si="2"/>
        <v>0.6166666666666667</v>
      </c>
      <c r="K30" s="862">
        <f t="shared" si="2"/>
        <v>-0.29666666666666669</v>
      </c>
      <c r="L30" s="862">
        <f t="shared" si="2"/>
        <v>2.0366666666666666</v>
      </c>
      <c r="M30" s="862">
        <f t="shared" si="2"/>
        <v>-1.5999999999999999</v>
      </c>
      <c r="N30" s="862">
        <f>AVERAGE(D30:M30)</f>
        <v>6.8333333333333288E-2</v>
      </c>
      <c r="P30" s="566" t="s">
        <v>750</v>
      </c>
    </row>
    <row r="31" spans="2:16" ht="24" customHeight="1">
      <c r="C31" s="865" t="s">
        <v>684</v>
      </c>
      <c r="D31" s="862">
        <f t="shared" ref="D31:M31" si="3">MAX(D27:D29)-MIN(D27:D29)</f>
        <v>0.18</v>
      </c>
      <c r="E31" s="862">
        <f t="shared" si="3"/>
        <v>0.75</v>
      </c>
      <c r="F31" s="862">
        <f t="shared" si="3"/>
        <v>0.40000000000000013</v>
      </c>
      <c r="G31" s="862">
        <f t="shared" si="3"/>
        <v>1.02</v>
      </c>
      <c r="H31" s="862">
        <f t="shared" si="3"/>
        <v>0.72</v>
      </c>
      <c r="I31" s="862">
        <f t="shared" si="3"/>
        <v>0.42000000000000004</v>
      </c>
      <c r="J31" s="862">
        <f t="shared" si="3"/>
        <v>0.36</v>
      </c>
      <c r="K31" s="862">
        <f t="shared" si="3"/>
        <v>0.71</v>
      </c>
      <c r="L31" s="862">
        <f t="shared" si="3"/>
        <v>0.3899999999999999</v>
      </c>
      <c r="M31" s="862">
        <f t="shared" si="3"/>
        <v>0.17999999999999994</v>
      </c>
      <c r="N31" s="860">
        <f>AVERAGE(D31:M31)</f>
        <v>0.51300000000000001</v>
      </c>
      <c r="P31" s="566" t="s">
        <v>751</v>
      </c>
    </row>
    <row r="33" spans="2:40">
      <c r="B33" s="2113" t="s">
        <v>752</v>
      </c>
      <c r="C33" s="831">
        <v>1</v>
      </c>
      <c r="D33" s="864">
        <v>0.04</v>
      </c>
      <c r="E33" s="864">
        <v>-1.38</v>
      </c>
      <c r="F33" s="864">
        <v>0.88</v>
      </c>
      <c r="G33" s="864">
        <v>0.14000000000000001</v>
      </c>
      <c r="H33" s="864">
        <v>-1.46</v>
      </c>
      <c r="I33" s="864">
        <v>-0.28999999999999998</v>
      </c>
      <c r="J33" s="864">
        <v>0.02</v>
      </c>
      <c r="K33" s="864">
        <v>-0.46</v>
      </c>
      <c r="L33" s="864">
        <v>1.77</v>
      </c>
      <c r="M33" s="864">
        <v>-1.49</v>
      </c>
      <c r="N33" s="860">
        <f>AVERAGE(D33:M33)</f>
        <v>-0.22299999999999995</v>
      </c>
    </row>
    <row r="34" spans="2:40">
      <c r="B34" s="2114"/>
      <c r="C34" s="831">
        <v>2</v>
      </c>
      <c r="D34" s="864">
        <v>-0.11</v>
      </c>
      <c r="E34" s="864">
        <v>-1.1299999999999999</v>
      </c>
      <c r="F34" s="864">
        <v>1.0900000000000001</v>
      </c>
      <c r="G34" s="864">
        <v>0.2</v>
      </c>
      <c r="H34" s="864">
        <v>-1.07</v>
      </c>
      <c r="I34" s="864">
        <v>-0.67</v>
      </c>
      <c r="J34" s="864">
        <v>0.01</v>
      </c>
      <c r="K34" s="864">
        <v>-0.56000000000000005</v>
      </c>
      <c r="L34" s="864">
        <v>1.45</v>
      </c>
      <c r="M34" s="864">
        <v>-1.77</v>
      </c>
      <c r="N34" s="860">
        <f>AVERAGE(D34:M34)</f>
        <v>-0.25600000000000006</v>
      </c>
    </row>
    <row r="35" spans="2:40">
      <c r="B35" s="2115"/>
      <c r="C35" s="831">
        <v>3</v>
      </c>
      <c r="D35" s="864">
        <v>-0.15</v>
      </c>
      <c r="E35" s="864">
        <v>-0.96</v>
      </c>
      <c r="F35" s="864">
        <v>0.67</v>
      </c>
      <c r="G35" s="864">
        <v>0.11</v>
      </c>
      <c r="H35" s="864">
        <v>-1.45</v>
      </c>
      <c r="I35" s="864">
        <v>-0.49</v>
      </c>
      <c r="J35" s="864">
        <v>0.21</v>
      </c>
      <c r="K35" s="864">
        <v>-0.49</v>
      </c>
      <c r="L35" s="864">
        <v>1.87</v>
      </c>
      <c r="M35" s="864">
        <v>-2.16</v>
      </c>
      <c r="N35" s="860">
        <f>AVERAGE(D35:M35)</f>
        <v>-0.28399999999999997</v>
      </c>
    </row>
    <row r="36" spans="2:40" ht="24" customHeight="1">
      <c r="B36" s="565"/>
      <c r="C36" s="865" t="s">
        <v>745</v>
      </c>
      <c r="D36" s="862">
        <f t="shared" ref="D36:M36" si="4">AVERAGE(D33:D35)</f>
        <v>-7.3333333333333334E-2</v>
      </c>
      <c r="E36" s="862">
        <f t="shared" si="4"/>
        <v>-1.1566666666666665</v>
      </c>
      <c r="F36" s="862">
        <f t="shared" si="4"/>
        <v>0.88</v>
      </c>
      <c r="G36" s="862">
        <f t="shared" si="4"/>
        <v>0.15</v>
      </c>
      <c r="H36" s="862">
        <f t="shared" si="4"/>
        <v>-1.3266666666666669</v>
      </c>
      <c r="I36" s="862">
        <f t="shared" si="4"/>
        <v>-0.48333333333333334</v>
      </c>
      <c r="J36" s="862">
        <f t="shared" si="4"/>
        <v>0.08</v>
      </c>
      <c r="K36" s="862">
        <f t="shared" si="4"/>
        <v>-0.5033333333333333</v>
      </c>
      <c r="L36" s="862">
        <f t="shared" si="4"/>
        <v>1.6966666666666665</v>
      </c>
      <c r="M36" s="862">
        <f t="shared" si="4"/>
        <v>-1.8066666666666666</v>
      </c>
      <c r="N36" s="862">
        <f>AVERAGE(D36:M36)</f>
        <v>-0.2543333333333333</v>
      </c>
      <c r="P36" s="566" t="s">
        <v>753</v>
      </c>
    </row>
    <row r="37" spans="2:40" ht="24" customHeight="1">
      <c r="C37" s="865" t="s">
        <v>684</v>
      </c>
      <c r="D37" s="862">
        <f t="shared" ref="D37:M37" si="5">MAX(D33:D35)-MIN(D33:D35)</f>
        <v>0.19</v>
      </c>
      <c r="E37" s="862">
        <f t="shared" si="5"/>
        <v>0.41999999999999993</v>
      </c>
      <c r="F37" s="862">
        <f t="shared" si="5"/>
        <v>0.42000000000000004</v>
      </c>
      <c r="G37" s="862">
        <f t="shared" si="5"/>
        <v>9.0000000000000011E-2</v>
      </c>
      <c r="H37" s="862">
        <f t="shared" si="5"/>
        <v>0.3899999999999999</v>
      </c>
      <c r="I37" s="862">
        <f t="shared" si="5"/>
        <v>0.38000000000000006</v>
      </c>
      <c r="J37" s="862">
        <f t="shared" si="5"/>
        <v>0.19999999999999998</v>
      </c>
      <c r="K37" s="862">
        <f t="shared" si="5"/>
        <v>0.10000000000000003</v>
      </c>
      <c r="L37" s="862">
        <f t="shared" si="5"/>
        <v>0.42000000000000015</v>
      </c>
      <c r="M37" s="862">
        <f t="shared" si="5"/>
        <v>0.67000000000000015</v>
      </c>
      <c r="N37" s="860">
        <f>AVERAGE(D37:M37)</f>
        <v>0.32800000000000001</v>
      </c>
      <c r="P37" s="566" t="s">
        <v>754</v>
      </c>
    </row>
    <row r="38" spans="2:40" ht="12" customHeight="1"/>
    <row r="39" spans="2:40" ht="24" customHeight="1">
      <c r="C39" s="866" t="s">
        <v>755</v>
      </c>
      <c r="D39" s="862">
        <f t="shared" ref="D39:M39" si="6">AVERAGE(D36,D30,D24)</f>
        <v>0.16888888888888887</v>
      </c>
      <c r="E39" s="862">
        <f t="shared" si="6"/>
        <v>-0.85111111111111104</v>
      </c>
      <c r="F39" s="862">
        <f t="shared" si="6"/>
        <v>1.098888888888889</v>
      </c>
      <c r="G39" s="862">
        <f t="shared" si="6"/>
        <v>0.3666666666666667</v>
      </c>
      <c r="H39" s="862">
        <f t="shared" si="6"/>
        <v>-1.0644444444444445</v>
      </c>
      <c r="I39" s="862">
        <f t="shared" si="6"/>
        <v>-0.18555555555555556</v>
      </c>
      <c r="J39" s="862">
        <f t="shared" si="6"/>
        <v>0.45444444444444443</v>
      </c>
      <c r="K39" s="862">
        <f t="shared" si="6"/>
        <v>-0.34222222222222226</v>
      </c>
      <c r="L39" s="862">
        <f t="shared" si="6"/>
        <v>1.9400000000000002</v>
      </c>
      <c r="M39" s="862">
        <f t="shared" si="6"/>
        <v>-1.5711111111111109</v>
      </c>
      <c r="N39" s="862">
        <f>AVERAGE(D39:M39)</f>
        <v>1.4444444444444925E-3</v>
      </c>
      <c r="P39" s="566" t="s">
        <v>756</v>
      </c>
    </row>
    <row r="40" spans="2:40" ht="24" customHeight="1">
      <c r="N40" s="862">
        <f>MAX(D39:M39)-MIN(D39:M39)</f>
        <v>3.5111111111111111</v>
      </c>
      <c r="P40" s="566" t="s">
        <v>757</v>
      </c>
    </row>
    <row r="42" spans="2:40" ht="24" customHeight="1">
      <c r="N42" s="862">
        <f>AVERAGE(N37,N31,N25)</f>
        <v>0.34166666666666662</v>
      </c>
      <c r="P42" s="566" t="s">
        <v>758</v>
      </c>
    </row>
    <row r="44" spans="2:40" ht="24.75" customHeight="1">
      <c r="N44" s="862">
        <f>MAX(N36,N30,N24)-MIN(N36,N30,N24)</f>
        <v>0.44466666666666654</v>
      </c>
      <c r="P44" s="566" t="s">
        <v>759</v>
      </c>
    </row>
    <row r="46" spans="2:40" ht="15.6">
      <c r="B46" s="559" t="s">
        <v>760</v>
      </c>
      <c r="AD46" s="567" t="s">
        <v>761</v>
      </c>
    </row>
    <row r="47" spans="2:40" ht="15.6">
      <c r="F47" s="2116" t="s">
        <v>762</v>
      </c>
      <c r="G47" s="2116"/>
      <c r="H47" s="2116" t="s">
        <v>763</v>
      </c>
      <c r="I47" s="2116"/>
      <c r="AD47" s="447" t="s">
        <v>764</v>
      </c>
      <c r="AE47" s="447" t="s">
        <v>765</v>
      </c>
      <c r="AF47" s="447" t="s">
        <v>766</v>
      </c>
      <c r="AG47" s="447" t="s">
        <v>767</v>
      </c>
      <c r="AH47" s="447" t="s">
        <v>768</v>
      </c>
      <c r="AI47" s="490" t="s">
        <v>769</v>
      </c>
      <c r="AJ47" s="490" t="s">
        <v>616</v>
      </c>
      <c r="AK47" s="490" t="s">
        <v>770</v>
      </c>
      <c r="AL47" s="490" t="s">
        <v>771</v>
      </c>
      <c r="AM47" s="490"/>
      <c r="AN47" s="490"/>
    </row>
    <row r="48" spans="2:40" ht="8.25" customHeight="1">
      <c r="F48" s="568"/>
      <c r="G48" s="568"/>
      <c r="H48" s="568"/>
      <c r="I48" s="568"/>
    </row>
    <row r="49" spans="2:38" ht="24" customHeight="1">
      <c r="B49" s="569" t="s">
        <v>772</v>
      </c>
      <c r="C49" s="570"/>
      <c r="D49" s="570"/>
      <c r="E49" s="570"/>
      <c r="F49" s="2109">
        <f>N42*AJ49</f>
        <v>1.0393286079936994</v>
      </c>
      <c r="G49" s="2110"/>
      <c r="H49" s="2111">
        <f>F49/$D$8</f>
        <v>0.11548095644374438</v>
      </c>
      <c r="I49" s="2112"/>
      <c r="AD49" s="490">
        <f>'12. MSA, Gauge R&amp;R Input Page'!F19</f>
        <v>3</v>
      </c>
      <c r="AE49" s="490">
        <f>'12. MSA, Gauge R&amp;R Input Page'!J19</f>
        <v>10</v>
      </c>
      <c r="AF49" s="490">
        <f>'12. MSA, Gauge R&amp;R Input Page'!M19</f>
        <v>3</v>
      </c>
      <c r="AG49" s="490">
        <f>AD49</f>
        <v>3</v>
      </c>
      <c r="AH49" s="490">
        <f>AE49*AF49</f>
        <v>30</v>
      </c>
      <c r="AI49" s="490">
        <f>IF(AH49&gt;15,INDEX('[7]d2 table'!D22:Q22,1,AG49-1),INDEX('[7]d2 table'!D7:Q22,'GR&amp;R Study'!AH49,AG49-1))</f>
        <v>1.6930000000000001</v>
      </c>
      <c r="AJ49" s="553">
        <f>5.15/AI49</f>
        <v>3.0419373892498522</v>
      </c>
      <c r="AK49" s="490">
        <f>INDEX('[7]d2 table'!D7:Q7,1,'GR&amp;R Study'!AF49-1)</f>
        <v>1.9119999999999999</v>
      </c>
      <c r="AL49" s="552">
        <f>5.15/AK49</f>
        <v>2.6935146443514646</v>
      </c>
    </row>
    <row r="50" spans="2:38" ht="15.6">
      <c r="F50" s="568"/>
      <c r="G50" s="568"/>
      <c r="H50" s="568"/>
      <c r="I50" s="568"/>
    </row>
    <row r="51" spans="2:38" ht="24" customHeight="1">
      <c r="B51" s="571" t="s">
        <v>773</v>
      </c>
      <c r="F51" s="2109">
        <f>SQRT((N44*AL49)^2-(F49^2/(D10*D11)))</f>
        <v>1.1825892126090487</v>
      </c>
      <c r="G51" s="2110"/>
      <c r="H51" s="2111">
        <f>F51/$D$8</f>
        <v>0.13139880140100541</v>
      </c>
      <c r="I51" s="2112"/>
    </row>
    <row r="52" spans="2:38" ht="15.6">
      <c r="F52" s="568"/>
      <c r="G52" s="568"/>
      <c r="H52" s="568"/>
      <c r="I52" s="568"/>
    </row>
    <row r="53" spans="2:38" ht="24" customHeight="1">
      <c r="B53" s="564" t="s">
        <v>774</v>
      </c>
      <c r="F53" s="2109">
        <f>SQRT(F49^2+F51^2)</f>
        <v>1.5743955034150126</v>
      </c>
      <c r="G53" s="2110"/>
      <c r="H53" s="2111">
        <f>F53/$D$8</f>
        <v>0.17493283371277918</v>
      </c>
      <c r="I53" s="2112"/>
      <c r="K53" s="566" t="s">
        <v>775</v>
      </c>
    </row>
    <row r="54" spans="2:38" ht="15.6">
      <c r="F54" s="568"/>
      <c r="G54" s="568"/>
      <c r="H54" s="568"/>
      <c r="I54" s="568"/>
    </row>
  </sheetData>
  <mergeCells count="29">
    <mergeCell ref="F51:G51"/>
    <mergeCell ref="H51:I51"/>
    <mergeCell ref="F53:G53"/>
    <mergeCell ref="H53:I53"/>
    <mergeCell ref="B21:B23"/>
    <mergeCell ref="B27:B29"/>
    <mergeCell ref="B33:B35"/>
    <mergeCell ref="F47:G47"/>
    <mergeCell ref="H47:I47"/>
    <mergeCell ref="F49:G49"/>
    <mergeCell ref="H49:I49"/>
    <mergeCell ref="N18:N20"/>
    <mergeCell ref="D19:D20"/>
    <mergeCell ref="E19:E20"/>
    <mergeCell ref="F19:F20"/>
    <mergeCell ref="G19:G20"/>
    <mergeCell ref="H19:H20"/>
    <mergeCell ref="I19:I20"/>
    <mergeCell ref="J19:J20"/>
    <mergeCell ref="K19:K20"/>
    <mergeCell ref="L19:L20"/>
    <mergeCell ref="C4:F4"/>
    <mergeCell ref="C5:F5"/>
    <mergeCell ref="C6:F6"/>
    <mergeCell ref="F9:I10"/>
    <mergeCell ref="B18:B20"/>
    <mergeCell ref="C18:C20"/>
    <mergeCell ref="D18:M18"/>
    <mergeCell ref="M19:M20"/>
  </mergeCells>
  <hyperlinks>
    <hyperlink ref="I2" r:id="rId1" xr:uid="{F2A7CBDC-D723-4389-924B-923D051F98A7}"/>
  </hyperlinks>
  <pageMargins left="0.75" right="0.75" top="1" bottom="1" header="0.5" footer="0.5"/>
  <pageSetup scale="50" orientation="portrait"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B2:BK66"/>
  <sheetViews>
    <sheetView showGridLines="0" zoomScale="85" zoomScaleNormal="85" zoomScaleSheetLayoutView="102" workbookViewId="0">
      <selection activeCell="AO82" sqref="AO82"/>
    </sheetView>
  </sheetViews>
  <sheetFormatPr defaultColWidth="2.6640625" defaultRowHeight="13.2"/>
  <cols>
    <col min="1" max="16384" width="2.6640625" style="1"/>
  </cols>
  <sheetData>
    <row r="2" spans="2:63" ht="19.2" customHeight="1" thickBot="1"/>
    <row r="3" spans="2:63" s="46" customFormat="1" ht="13.2" customHeight="1">
      <c r="B3" s="1116" t="s">
        <v>776</v>
      </c>
      <c r="C3" s="1117"/>
      <c r="D3" s="1117"/>
      <c r="E3" s="1117"/>
      <c r="F3" s="1117"/>
      <c r="G3" s="1117"/>
      <c r="H3" s="1117"/>
      <c r="I3" s="1117"/>
      <c r="J3" s="1117"/>
      <c r="K3" s="1117"/>
      <c r="L3" s="1117"/>
      <c r="M3" s="1117"/>
      <c r="N3" s="1117"/>
      <c r="O3" s="1117"/>
      <c r="P3" s="1117"/>
      <c r="Q3" s="1117"/>
      <c r="R3" s="1117"/>
      <c r="S3" s="1117"/>
      <c r="T3" s="1117"/>
      <c r="U3" s="1117"/>
      <c r="V3" s="1117"/>
      <c r="W3" s="1117"/>
      <c r="X3" s="1117"/>
      <c r="Y3" s="1117"/>
      <c r="Z3" s="1117"/>
      <c r="AA3" s="1117"/>
      <c r="AB3" s="1117"/>
      <c r="AC3" s="1117"/>
      <c r="AD3" s="1117"/>
      <c r="AE3" s="1117"/>
      <c r="AF3" s="1117"/>
      <c r="AG3" s="1117"/>
      <c r="AH3" s="1117"/>
      <c r="AI3" s="1117"/>
      <c r="AJ3" s="1117"/>
      <c r="AK3" s="1117"/>
      <c r="AL3" s="1117"/>
      <c r="AM3" s="1117"/>
      <c r="AN3" s="1117"/>
      <c r="AO3" s="1117"/>
      <c r="AP3" s="1117"/>
      <c r="AQ3" s="1117"/>
      <c r="AR3" s="1117"/>
      <c r="AS3" s="1117"/>
      <c r="AT3" s="1117"/>
      <c r="AU3" s="1117"/>
      <c r="AV3" s="1117"/>
      <c r="AW3" s="1117"/>
      <c r="AX3" s="1117"/>
      <c r="AY3" s="1117"/>
      <c r="AZ3" s="1117"/>
      <c r="BA3" s="1117"/>
      <c r="BB3" s="1117"/>
      <c r="BC3" s="1117"/>
      <c r="BD3" s="1117"/>
      <c r="BE3" s="1118"/>
    </row>
    <row r="4" spans="2:63" ht="13.2" customHeight="1">
      <c r="B4" s="1119"/>
      <c r="C4" s="1120"/>
      <c r="D4" s="1120"/>
      <c r="E4" s="1120"/>
      <c r="F4" s="1120"/>
      <c r="G4" s="1120"/>
      <c r="H4" s="1120"/>
      <c r="I4" s="1120"/>
      <c r="J4" s="1120"/>
      <c r="K4" s="1120"/>
      <c r="L4" s="1120"/>
      <c r="M4" s="1120"/>
      <c r="N4" s="1120"/>
      <c r="O4" s="1120"/>
      <c r="P4" s="1120"/>
      <c r="Q4" s="1120"/>
      <c r="R4" s="1120"/>
      <c r="S4" s="1120"/>
      <c r="T4" s="1120"/>
      <c r="U4" s="1120"/>
      <c r="V4" s="1120"/>
      <c r="W4" s="1120"/>
      <c r="X4" s="1120"/>
      <c r="Y4" s="1120"/>
      <c r="Z4" s="1120"/>
      <c r="AA4" s="1120"/>
      <c r="AB4" s="1120"/>
      <c r="AC4" s="1120"/>
      <c r="AD4" s="1120"/>
      <c r="AE4" s="1120"/>
      <c r="AF4" s="1120"/>
      <c r="AG4" s="1120"/>
      <c r="AH4" s="1120"/>
      <c r="AI4" s="1120"/>
      <c r="AJ4" s="1120"/>
      <c r="AK4" s="1120"/>
      <c r="AL4" s="1120"/>
      <c r="AM4" s="1120"/>
      <c r="AN4" s="1120"/>
      <c r="AO4" s="1120"/>
      <c r="AP4" s="1120"/>
      <c r="AQ4" s="1120"/>
      <c r="AR4" s="1120"/>
      <c r="AS4" s="1120"/>
      <c r="AT4" s="1120"/>
      <c r="AU4" s="1120"/>
      <c r="AV4" s="1120"/>
      <c r="AW4" s="1120"/>
      <c r="AX4" s="1120"/>
      <c r="AY4" s="1120"/>
      <c r="AZ4" s="1120"/>
      <c r="BA4" s="1120"/>
      <c r="BB4" s="1120"/>
      <c r="BC4" s="1120"/>
      <c r="BD4" s="1120"/>
      <c r="BE4" s="1121"/>
    </row>
    <row r="5" spans="2:63" ht="13.95" customHeight="1" thickBot="1">
      <c r="B5" s="1122"/>
      <c r="C5" s="1123"/>
      <c r="D5" s="1123"/>
      <c r="E5" s="1123"/>
      <c r="F5" s="1123"/>
      <c r="G5" s="1123"/>
      <c r="H5" s="1123"/>
      <c r="I5" s="1123"/>
      <c r="J5" s="1123"/>
      <c r="K5" s="1123"/>
      <c r="L5" s="1123"/>
      <c r="M5" s="1123"/>
      <c r="N5" s="1123"/>
      <c r="O5" s="1123"/>
      <c r="P5" s="1123"/>
      <c r="Q5" s="1123"/>
      <c r="R5" s="1123"/>
      <c r="S5" s="1123"/>
      <c r="T5" s="1123"/>
      <c r="U5" s="1123"/>
      <c r="V5" s="1123"/>
      <c r="W5" s="1123"/>
      <c r="X5" s="1123"/>
      <c r="Y5" s="1123"/>
      <c r="Z5" s="1123"/>
      <c r="AA5" s="1123"/>
      <c r="AB5" s="1123"/>
      <c r="AC5" s="1123"/>
      <c r="AD5" s="1123"/>
      <c r="AE5" s="1123"/>
      <c r="AF5" s="1123"/>
      <c r="AG5" s="1123"/>
      <c r="AH5" s="1123"/>
      <c r="AI5" s="1123"/>
      <c r="AJ5" s="1123"/>
      <c r="AK5" s="1123"/>
      <c r="AL5" s="1123"/>
      <c r="AM5" s="1123"/>
      <c r="AN5" s="1123"/>
      <c r="AO5" s="1123"/>
      <c r="AP5" s="1123"/>
      <c r="AQ5" s="1123"/>
      <c r="AR5" s="1123"/>
      <c r="AS5" s="1123"/>
      <c r="AT5" s="1123"/>
      <c r="AU5" s="1123"/>
      <c r="AV5" s="1123"/>
      <c r="AW5" s="1123"/>
      <c r="AX5" s="1123"/>
      <c r="AY5" s="1123"/>
      <c r="AZ5" s="1123"/>
      <c r="BA5" s="1123"/>
      <c r="BB5" s="1123"/>
      <c r="BC5" s="1123"/>
      <c r="BD5" s="1123"/>
      <c r="BE5" s="1124"/>
    </row>
    <row r="6" spans="2:63" ht="12.75" customHeight="1">
      <c r="B6" s="1125" t="s">
        <v>777</v>
      </c>
      <c r="C6" s="1126"/>
      <c r="D6" s="1126"/>
      <c r="E6" s="1126"/>
      <c r="F6" s="1126"/>
      <c r="G6" s="1126"/>
      <c r="H6" s="1126"/>
      <c r="I6" s="1126"/>
      <c r="J6" s="1126"/>
      <c r="K6" s="1126"/>
      <c r="L6" s="1126"/>
      <c r="M6" s="1126"/>
      <c r="N6" s="1126"/>
      <c r="O6" s="1126"/>
      <c r="P6" s="1126"/>
      <c r="Q6" s="1126"/>
      <c r="R6" s="1126"/>
      <c r="S6" s="1126"/>
      <c r="T6" s="1126"/>
      <c r="U6" s="1126"/>
      <c r="V6" s="1126"/>
      <c r="W6" s="1126"/>
      <c r="X6" s="1126"/>
      <c r="Y6" s="1126"/>
      <c r="Z6" s="1126"/>
      <c r="AA6" s="1126"/>
      <c r="AB6" s="1126"/>
      <c r="AC6" s="1126"/>
      <c r="AD6" s="1126"/>
      <c r="AE6" s="1126"/>
      <c r="AF6" s="1126"/>
      <c r="AG6" s="1126"/>
      <c r="AH6" s="1126"/>
      <c r="AI6" s="1126"/>
      <c r="AJ6" s="1126"/>
      <c r="AK6" s="1126"/>
      <c r="AL6" s="1126"/>
      <c r="AM6" s="1126"/>
      <c r="AN6" s="1126"/>
      <c r="AO6" s="1126"/>
      <c r="AP6" s="1126"/>
      <c r="AQ6" s="1126"/>
      <c r="AR6" s="1126"/>
      <c r="AS6" s="1126"/>
      <c r="AT6" s="1126"/>
      <c r="AU6" s="1126"/>
      <c r="AV6" s="1126"/>
      <c r="AW6" s="1126"/>
      <c r="AX6" s="1126"/>
      <c r="AY6" s="1126"/>
      <c r="AZ6" s="1126"/>
      <c r="BA6" s="1126"/>
      <c r="BB6" s="1126"/>
      <c r="BC6" s="1126"/>
      <c r="BD6" s="1126"/>
      <c r="BE6" s="1127"/>
    </row>
    <row r="7" spans="2:63">
      <c r="B7" s="1128"/>
      <c r="C7" s="1129"/>
      <c r="D7" s="1129"/>
      <c r="E7" s="1129"/>
      <c r="F7" s="1129"/>
      <c r="G7" s="1129"/>
      <c r="H7" s="1129"/>
      <c r="I7" s="1129"/>
      <c r="J7" s="1129"/>
      <c r="K7" s="1129"/>
      <c r="L7" s="1129"/>
      <c r="M7" s="1129"/>
      <c r="N7" s="1129"/>
      <c r="O7" s="1129"/>
      <c r="P7" s="1129"/>
      <c r="Q7" s="1129"/>
      <c r="R7" s="1129"/>
      <c r="S7" s="1129"/>
      <c r="T7" s="1129"/>
      <c r="U7" s="1129"/>
      <c r="V7" s="1129"/>
      <c r="W7" s="1129"/>
      <c r="X7" s="1129"/>
      <c r="Y7" s="1129"/>
      <c r="Z7" s="1129"/>
      <c r="AA7" s="1129"/>
      <c r="AB7" s="1129"/>
      <c r="AC7" s="1129"/>
      <c r="AD7" s="1129"/>
      <c r="AE7" s="1129"/>
      <c r="AF7" s="1129"/>
      <c r="AG7" s="1129"/>
      <c r="AH7" s="1129"/>
      <c r="AI7" s="1129"/>
      <c r="AJ7" s="1129"/>
      <c r="AK7" s="1129"/>
      <c r="AL7" s="1129"/>
      <c r="AM7" s="1129"/>
      <c r="AN7" s="1129"/>
      <c r="AO7" s="1129"/>
      <c r="AP7" s="1129"/>
      <c r="AQ7" s="1129"/>
      <c r="AR7" s="1129"/>
      <c r="AS7" s="1129"/>
      <c r="AT7" s="1129"/>
      <c r="AU7" s="1129"/>
      <c r="AV7" s="1129"/>
      <c r="AW7" s="1129"/>
      <c r="AX7" s="1129"/>
      <c r="AY7" s="1129"/>
      <c r="AZ7" s="1129"/>
      <c r="BA7" s="1129"/>
      <c r="BB7" s="1129"/>
      <c r="BC7" s="1129"/>
      <c r="BD7" s="1129"/>
      <c r="BE7" s="1130"/>
    </row>
    <row r="8" spans="2:63" ht="13.5" customHeight="1" thickBot="1">
      <c r="B8" s="933"/>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c r="AT8" s="934"/>
      <c r="AU8" s="934"/>
      <c r="AV8" s="934"/>
      <c r="AW8" s="934"/>
      <c r="AX8" s="934"/>
      <c r="AY8" s="934"/>
      <c r="AZ8" s="934"/>
      <c r="BA8" s="934"/>
      <c r="BB8" s="934"/>
      <c r="BC8" s="934"/>
      <c r="BD8" s="934"/>
      <c r="BE8" s="935"/>
    </row>
    <row r="9" spans="2:63">
      <c r="B9" s="2"/>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4"/>
    </row>
    <row r="10" spans="2:63" s="161" customFormat="1" ht="30" customHeight="1">
      <c r="B10" s="938" t="s">
        <v>250</v>
      </c>
      <c r="C10" s="941"/>
      <c r="D10" s="941"/>
      <c r="E10" s="941"/>
      <c r="F10" s="941"/>
      <c r="G10" s="941"/>
      <c r="H10" s="941"/>
      <c r="I10" s="941"/>
      <c r="J10" s="1631"/>
      <c r="K10" s="1792">
        <f>('0. PAR'!I8)</f>
        <v>0</v>
      </c>
      <c r="L10" s="1792"/>
      <c r="M10" s="1792"/>
      <c r="N10" s="1792"/>
      <c r="O10" s="1792"/>
      <c r="P10" s="1792"/>
      <c r="Q10" s="1792"/>
      <c r="R10" s="1792"/>
      <c r="S10" s="1792"/>
      <c r="T10" s="1792"/>
      <c r="U10" s="1792"/>
      <c r="V10" s="1792"/>
      <c r="W10" s="1792"/>
      <c r="X10" s="1792"/>
      <c r="Y10" s="1792"/>
      <c r="Z10" s="1792"/>
      <c r="AA10" s="938" t="s">
        <v>253</v>
      </c>
      <c r="AB10" s="941"/>
      <c r="AC10" s="941"/>
      <c r="AD10" s="941"/>
      <c r="AE10" s="941"/>
      <c r="AF10" s="941"/>
      <c r="AG10" s="941"/>
      <c r="AH10" s="941"/>
      <c r="AI10" s="941"/>
      <c r="AJ10" s="941"/>
      <c r="AK10" s="1631"/>
      <c r="AL10" s="1793">
        <f>('0. PAR'!AO8)</f>
        <v>0</v>
      </c>
      <c r="AM10" s="1793"/>
      <c r="AN10" s="1793"/>
      <c r="AO10" s="1793"/>
      <c r="AP10" s="1793"/>
      <c r="AQ10" s="1793"/>
      <c r="AR10" s="1793"/>
      <c r="AS10" s="1793"/>
      <c r="AT10" s="1793"/>
      <c r="AU10" s="1793"/>
      <c r="AV10" s="1793"/>
      <c r="AW10" s="1793"/>
      <c r="AX10" s="1793"/>
      <c r="AY10" s="1793"/>
      <c r="AZ10" s="1793"/>
      <c r="BA10" s="1793"/>
      <c r="BB10" s="1793"/>
      <c r="BC10" s="1793"/>
      <c r="BD10" s="159"/>
      <c r="BE10" s="163"/>
    </row>
    <row r="11" spans="2:63" s="161" customFormat="1" ht="30" customHeight="1">
      <c r="B11" s="938" t="s">
        <v>252</v>
      </c>
      <c r="C11" s="941"/>
      <c r="D11" s="941"/>
      <c r="E11" s="941"/>
      <c r="F11" s="941"/>
      <c r="G11" s="941"/>
      <c r="H11" s="941"/>
      <c r="I11" s="941"/>
      <c r="J11" s="1631"/>
      <c r="K11" s="1792">
        <f>('0. PAR'!I9)</f>
        <v>0</v>
      </c>
      <c r="L11" s="1792"/>
      <c r="M11" s="1792"/>
      <c r="N11" s="1792"/>
      <c r="O11" s="1792"/>
      <c r="P11" s="1792"/>
      <c r="Q11" s="1792"/>
      <c r="R11" s="1792"/>
      <c r="S11" s="1792"/>
      <c r="T11" s="1792"/>
      <c r="U11" s="1792"/>
      <c r="V11" s="1792"/>
      <c r="W11" s="1792"/>
      <c r="X11" s="1792"/>
      <c r="Y11" s="1792"/>
      <c r="Z11" s="1792"/>
      <c r="AA11" s="2117" t="s">
        <v>778</v>
      </c>
      <c r="AB11" s="941"/>
      <c r="AC11" s="941"/>
      <c r="AD11" s="941"/>
      <c r="AE11" s="941"/>
      <c r="AF11" s="941"/>
      <c r="AG11" s="941"/>
      <c r="AH11" s="941"/>
      <c r="AI11" s="941"/>
      <c r="AJ11" s="941"/>
      <c r="AK11" s="1631"/>
      <c r="AL11" s="1792">
        <f>('0. PAR'!AO9)</f>
        <v>0</v>
      </c>
      <c r="AM11" s="1792"/>
      <c r="AN11" s="1792"/>
      <c r="AO11" s="1792"/>
      <c r="AP11" s="1792"/>
      <c r="AQ11" s="1792"/>
      <c r="AR11" s="1792"/>
      <c r="AS11" s="1792"/>
      <c r="AT11" s="1792"/>
      <c r="AU11" s="1792"/>
      <c r="AV11" s="1792"/>
      <c r="AW11" s="1792"/>
      <c r="AX11" s="1792"/>
      <c r="AY11" s="1792"/>
      <c r="AZ11" s="1792"/>
      <c r="BA11" s="1792"/>
      <c r="BB11" s="1792"/>
      <c r="BC11" s="1792"/>
      <c r="BD11" s="159"/>
      <c r="BE11" s="163"/>
    </row>
    <row r="12" spans="2:63" s="161" customFormat="1" ht="30" customHeight="1">
      <c r="B12" s="160"/>
      <c r="C12" s="941" t="s">
        <v>6</v>
      </c>
      <c r="D12" s="939"/>
      <c r="E12" s="939"/>
      <c r="F12" s="939"/>
      <c r="G12" s="939"/>
      <c r="H12" s="939"/>
      <c r="I12" s="939"/>
      <c r="J12" s="940"/>
      <c r="K12" s="1792">
        <f>('0. PAR'!I10)</f>
        <v>0</v>
      </c>
      <c r="L12" s="1792"/>
      <c r="M12" s="1792"/>
      <c r="N12" s="1792"/>
      <c r="O12" s="1792"/>
      <c r="P12" s="1792"/>
      <c r="Q12" s="1792"/>
      <c r="R12" s="1792"/>
      <c r="S12" s="1792"/>
      <c r="T12" s="1792"/>
      <c r="U12" s="1792"/>
      <c r="V12" s="1792"/>
      <c r="W12" s="1792"/>
      <c r="X12" s="1792"/>
      <c r="Y12" s="1792"/>
      <c r="Z12" s="1792"/>
      <c r="AA12" s="2117" t="s">
        <v>7</v>
      </c>
      <c r="AB12" s="941"/>
      <c r="AC12" s="941"/>
      <c r="AD12" s="941"/>
      <c r="AE12" s="941"/>
      <c r="AF12" s="941"/>
      <c r="AG12" s="941"/>
      <c r="AH12" s="941"/>
      <c r="AI12" s="941"/>
      <c r="AJ12" s="941"/>
      <c r="AK12" s="1631"/>
      <c r="AL12" s="1792">
        <f>('0. PAR'!AO10)</f>
        <v>0</v>
      </c>
      <c r="AM12" s="1792"/>
      <c r="AN12" s="1792"/>
      <c r="AO12" s="1792"/>
      <c r="AP12" s="1792"/>
      <c r="AQ12" s="1792"/>
      <c r="AR12" s="1792"/>
      <c r="AS12" s="1792"/>
      <c r="AT12" s="1792"/>
      <c r="AU12" s="1792"/>
      <c r="AV12" s="1792"/>
      <c r="AW12" s="1792"/>
      <c r="AX12" s="1792"/>
      <c r="AY12" s="1792"/>
      <c r="AZ12" s="1792"/>
      <c r="BA12" s="1792"/>
      <c r="BB12" s="1792"/>
      <c r="BC12" s="1792"/>
      <c r="BD12" s="159"/>
      <c r="BE12" s="163"/>
    </row>
    <row r="13" spans="2:63" s="161" customFormat="1" ht="30" customHeight="1">
      <c r="B13" s="938" t="s">
        <v>8</v>
      </c>
      <c r="C13" s="939"/>
      <c r="D13" s="939"/>
      <c r="E13" s="939"/>
      <c r="F13" s="939"/>
      <c r="G13" s="939"/>
      <c r="H13" s="939"/>
      <c r="I13" s="915" t="s">
        <v>9</v>
      </c>
      <c r="J13" s="1790"/>
      <c r="K13" s="1792">
        <f>('0. PAR'!I11)</f>
        <v>0</v>
      </c>
      <c r="L13" s="1792"/>
      <c r="M13" s="1792"/>
      <c r="N13" s="1792"/>
      <c r="O13" s="1792"/>
      <c r="P13" s="1792"/>
      <c r="Q13" s="1792"/>
      <c r="R13" s="1792"/>
      <c r="S13" s="1792"/>
      <c r="T13" s="1792"/>
      <c r="U13" s="1792"/>
      <c r="V13" s="1792"/>
      <c r="W13" s="1792"/>
      <c r="X13" s="1792"/>
      <c r="Y13" s="1792"/>
      <c r="Z13" s="1792"/>
      <c r="AA13" s="2118" t="s">
        <v>779</v>
      </c>
      <c r="AB13" s="939"/>
      <c r="AC13" s="939"/>
      <c r="AD13" s="939"/>
      <c r="AE13" s="939"/>
      <c r="AF13" s="939"/>
      <c r="AG13" s="939"/>
      <c r="AH13" s="939"/>
      <c r="AI13" s="939"/>
      <c r="AJ13" s="939"/>
      <c r="AK13" s="940"/>
      <c r="AL13" s="1664"/>
      <c r="AM13" s="1664"/>
      <c r="AN13" s="1664"/>
      <c r="AO13" s="1664"/>
      <c r="AP13" s="1664"/>
      <c r="AQ13" s="1664"/>
      <c r="AR13" s="1664"/>
      <c r="AS13" s="1664"/>
      <c r="AT13" s="1664"/>
      <c r="AU13" s="1664"/>
      <c r="AV13" s="1664"/>
      <c r="AW13" s="1664"/>
      <c r="AX13" s="1664"/>
      <c r="AY13" s="1664"/>
      <c r="AZ13" s="1664"/>
      <c r="BA13" s="1664"/>
      <c r="BB13" s="1664"/>
      <c r="BC13" s="1664"/>
      <c r="BD13" s="159"/>
      <c r="BE13" s="163"/>
    </row>
    <row r="14" spans="2:63" s="59" customFormat="1" ht="12" customHeight="1" thickBot="1">
      <c r="B14" s="68"/>
      <c r="C14" s="69"/>
      <c r="D14" s="70"/>
      <c r="E14" s="71"/>
      <c r="F14" s="71"/>
      <c r="G14" s="71"/>
      <c r="H14" s="71"/>
      <c r="I14" s="71"/>
      <c r="J14" s="71"/>
      <c r="K14" s="72"/>
      <c r="L14" s="72"/>
      <c r="M14" s="72"/>
      <c r="N14" s="72"/>
      <c r="O14" s="72"/>
      <c r="P14" s="72"/>
      <c r="Q14" s="72"/>
      <c r="R14" s="72"/>
      <c r="S14" s="72"/>
      <c r="T14" s="72"/>
      <c r="U14" s="72"/>
      <c r="V14" s="72"/>
      <c r="W14" s="72"/>
      <c r="X14" s="72"/>
      <c r="Y14" s="72"/>
      <c r="Z14" s="72"/>
      <c r="AA14" s="73"/>
      <c r="AB14" s="70"/>
      <c r="AL14" s="69"/>
      <c r="AM14" s="69"/>
      <c r="AN14" s="69"/>
      <c r="AO14" s="69"/>
      <c r="AP14" s="69"/>
      <c r="AQ14" s="69"/>
      <c r="AR14" s="69"/>
      <c r="AS14" s="69"/>
      <c r="AT14" s="69"/>
      <c r="AU14" s="69"/>
      <c r="AV14" s="69"/>
      <c r="AW14" s="69"/>
      <c r="AX14" s="69"/>
      <c r="AY14" s="69"/>
      <c r="AZ14" s="69"/>
      <c r="BA14" s="69"/>
      <c r="BB14" s="69"/>
      <c r="BC14" s="69"/>
      <c r="BD14" s="69"/>
      <c r="BE14" s="74"/>
    </row>
    <row r="15" spans="2:63">
      <c r="B15" s="9"/>
      <c r="C15" s="10"/>
      <c r="D15" s="10"/>
      <c r="E15" s="10"/>
      <c r="F15" s="10"/>
      <c r="G15" s="10"/>
      <c r="H15" s="10"/>
      <c r="I15" s="10"/>
      <c r="J15" s="10"/>
      <c r="K15" s="10"/>
      <c r="L15" s="10"/>
      <c r="M15" s="10"/>
      <c r="N15" s="10"/>
      <c r="O15" s="10"/>
      <c r="P15" s="10"/>
      <c r="Q15" s="10"/>
      <c r="R15" s="10"/>
      <c r="S15" s="10"/>
      <c r="T15" s="10"/>
      <c r="U15" s="10"/>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2"/>
    </row>
    <row r="16" spans="2:63">
      <c r="B16" s="13"/>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5"/>
      <c r="BK16" s="16"/>
    </row>
    <row r="17" spans="2:57">
      <c r="B17" s="13"/>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5"/>
    </row>
    <row r="18" spans="2:57">
      <c r="B18" s="13"/>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5"/>
    </row>
    <row r="19" spans="2:57">
      <c r="B19" s="13"/>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5"/>
    </row>
    <row r="20" spans="2:57">
      <c r="B20" s="13"/>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5"/>
    </row>
    <row r="21" spans="2:57">
      <c r="B21" s="13"/>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5"/>
    </row>
    <row r="22" spans="2:57">
      <c r="B22" s="13"/>
      <c r="W22" s="14"/>
      <c r="X22" s="14"/>
      <c r="Y22" s="14"/>
      <c r="Z22" s="14"/>
      <c r="AA22" s="14"/>
      <c r="AB22" s="14"/>
      <c r="AC22" s="14"/>
      <c r="AD22" s="14"/>
      <c r="AE22" s="14"/>
      <c r="AF22" s="14"/>
      <c r="AG22" s="14"/>
      <c r="AH22" s="14"/>
      <c r="AI22" s="14"/>
      <c r="AK22" s="14"/>
      <c r="AL22" s="14"/>
      <c r="AM22" s="14"/>
      <c r="AN22" s="14"/>
      <c r="AO22" s="14"/>
      <c r="AP22" s="14"/>
      <c r="AQ22" s="14"/>
      <c r="AR22" s="14"/>
      <c r="AS22" s="14"/>
      <c r="AT22" s="14"/>
      <c r="AU22" s="14"/>
      <c r="AV22" s="14"/>
      <c r="AW22" s="14"/>
      <c r="AX22" s="14"/>
      <c r="AY22" s="14"/>
      <c r="AZ22" s="14"/>
      <c r="BA22" s="14"/>
      <c r="BB22" s="14"/>
      <c r="BC22" s="14"/>
      <c r="BD22" s="14"/>
      <c r="BE22" s="15"/>
    </row>
    <row r="23" spans="2:57">
      <c r="B23" s="13"/>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5"/>
    </row>
    <row r="24" spans="2:57">
      <c r="B24" s="13"/>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5"/>
    </row>
    <row r="25" spans="2:57">
      <c r="B25" s="13"/>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5"/>
    </row>
    <row r="26" spans="2:57">
      <c r="B26" s="13"/>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5"/>
    </row>
    <row r="27" spans="2:57">
      <c r="B27" s="13"/>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5"/>
    </row>
    <row r="28" spans="2:57">
      <c r="B28" s="13"/>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5"/>
    </row>
    <row r="29" spans="2:57">
      <c r="B29" s="13"/>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5"/>
    </row>
    <row r="30" spans="2:57">
      <c r="B30" s="13"/>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5"/>
    </row>
    <row r="31" spans="2:57">
      <c r="B31" s="13"/>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5"/>
    </row>
    <row r="32" spans="2:57">
      <c r="B32" s="13"/>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5"/>
    </row>
    <row r="33" spans="2:57">
      <c r="B33" s="13"/>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5"/>
    </row>
    <row r="34" spans="2:57">
      <c r="B34" s="13"/>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5"/>
    </row>
    <row r="35" spans="2:57">
      <c r="B35" s="13"/>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5"/>
    </row>
    <row r="36" spans="2:57">
      <c r="B36" s="13"/>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5"/>
    </row>
    <row r="37" spans="2:57">
      <c r="B37" s="13"/>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5"/>
    </row>
    <row r="38" spans="2:57">
      <c r="B38" s="13"/>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5"/>
    </row>
    <row r="39" spans="2:57">
      <c r="B39" s="13"/>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5"/>
    </row>
    <row r="40" spans="2:57">
      <c r="B40" s="13"/>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5"/>
    </row>
    <row r="41" spans="2:57">
      <c r="B41" s="13"/>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5"/>
    </row>
    <row r="42" spans="2:57">
      <c r="B42" s="13"/>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5"/>
    </row>
    <row r="43" spans="2:57">
      <c r="B43" s="13"/>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5"/>
    </row>
    <row r="44" spans="2:57">
      <c r="B44" s="13"/>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5"/>
    </row>
    <row r="45" spans="2:57">
      <c r="B45" s="13"/>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5"/>
    </row>
    <row r="46" spans="2:57">
      <c r="B46" s="13"/>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5"/>
    </row>
    <row r="47" spans="2:57">
      <c r="B47" s="13"/>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5"/>
    </row>
    <row r="48" spans="2:57">
      <c r="B48" s="13"/>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5"/>
    </row>
    <row r="49" spans="2:57">
      <c r="B49" s="13"/>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5"/>
    </row>
    <row r="50" spans="2:57">
      <c r="B50" s="13"/>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5"/>
    </row>
    <row r="51" spans="2:57">
      <c r="B51" s="13"/>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5"/>
    </row>
    <row r="52" spans="2:57">
      <c r="B52" s="13"/>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5"/>
    </row>
    <row r="53" spans="2:57">
      <c r="B53" s="13"/>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5"/>
    </row>
    <row r="54" spans="2:57">
      <c r="B54" s="13"/>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5"/>
    </row>
    <row r="55" spans="2:57">
      <c r="B55" s="13"/>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5"/>
    </row>
    <row r="56" spans="2:57">
      <c r="B56" s="13"/>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5"/>
    </row>
    <row r="57" spans="2:57">
      <c r="B57" s="13"/>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5"/>
    </row>
    <row r="58" spans="2:57">
      <c r="B58" s="13"/>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5"/>
    </row>
    <row r="59" spans="2:57">
      <c r="B59" s="13"/>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5"/>
    </row>
    <row r="60" spans="2:57">
      <c r="B60" s="13"/>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5"/>
    </row>
    <row r="61" spans="2:57">
      <c r="B61" s="13"/>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5"/>
    </row>
    <row r="62" spans="2:57">
      <c r="B62" s="13"/>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5"/>
    </row>
    <row r="63" spans="2:57">
      <c r="B63" s="17"/>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5"/>
    </row>
    <row r="64" spans="2:57">
      <c r="B64" s="17"/>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5"/>
    </row>
    <row r="65" spans="2:57">
      <c r="B65" s="17"/>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5"/>
    </row>
    <row r="66" spans="2:57" ht="13.8" thickBot="1">
      <c r="B66" s="18"/>
      <c r="C66" s="19"/>
      <c r="D66" s="19"/>
      <c r="E66" s="19"/>
      <c r="F66" s="19"/>
      <c r="G66" s="19"/>
      <c r="H66" s="19"/>
      <c r="I66" s="19"/>
      <c r="J66" s="19"/>
      <c r="K66" s="19"/>
      <c r="L66" s="19"/>
      <c r="M66" s="19"/>
      <c r="N66" s="19"/>
      <c r="O66" s="19"/>
      <c r="P66" s="19"/>
      <c r="Q66" s="19"/>
      <c r="R66" s="19"/>
      <c r="S66" s="19"/>
      <c r="T66" s="19"/>
      <c r="U66" s="19"/>
      <c r="V66" s="19"/>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1"/>
    </row>
  </sheetData>
  <sheetProtection sheet="1" insertHyperlinks="0"/>
  <mergeCells count="19">
    <mergeCell ref="B3:BE5"/>
    <mergeCell ref="B6:BE8"/>
    <mergeCell ref="K10:Z10"/>
    <mergeCell ref="AL10:BC10"/>
    <mergeCell ref="K11:Z11"/>
    <mergeCell ref="AL11:BC11"/>
    <mergeCell ref="AA10:AK10"/>
    <mergeCell ref="B10:J10"/>
    <mergeCell ref="B11:J11"/>
    <mergeCell ref="I13:J13"/>
    <mergeCell ref="K12:Z12"/>
    <mergeCell ref="AA12:AK12"/>
    <mergeCell ref="AA11:AK11"/>
    <mergeCell ref="AL12:BC12"/>
    <mergeCell ref="K13:Z13"/>
    <mergeCell ref="AL13:BC13"/>
    <mergeCell ref="C12:J12"/>
    <mergeCell ref="AA13:AK13"/>
    <mergeCell ref="B13:H13"/>
  </mergeCells>
  <printOptions horizontalCentered="1"/>
  <pageMargins left="0.23622047244094491" right="0.23622047244094491" top="0.47244094488188981" bottom="0.39370078740157483" header="0" footer="0.19685039370078741"/>
  <pageSetup scale="58" orientation="portrait" r:id="rId1"/>
  <headerFooter alignWithMargins="0">
    <oddHeader xml:space="preserve">&amp;L&amp;G&amp;R&amp;"-,Bold"&amp;K000000GL-PPAP-001.13&amp;KFF0000
</oddHeader>
    <oddFooter>&amp;LEffective Date: 01/06/2023&amp;C&amp;P / &amp;N&amp;RRevision 1</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B2:BK63"/>
  <sheetViews>
    <sheetView showGridLines="0" topLeftCell="A46" zoomScale="85" zoomScaleNormal="85" zoomScaleSheetLayoutView="102" workbookViewId="0">
      <selection activeCell="B3" sqref="B3:BE5"/>
    </sheetView>
  </sheetViews>
  <sheetFormatPr defaultColWidth="2.6640625" defaultRowHeight="13.2"/>
  <cols>
    <col min="1" max="16384" width="2.6640625" style="1"/>
  </cols>
  <sheetData>
    <row r="2" spans="2:63" ht="22.95" customHeight="1" thickBot="1"/>
    <row r="3" spans="2:63" s="46" customFormat="1" ht="13.2" customHeight="1">
      <c r="B3" s="1116" t="s">
        <v>780</v>
      </c>
      <c r="C3" s="1117"/>
      <c r="D3" s="1117"/>
      <c r="E3" s="1117"/>
      <c r="F3" s="1117"/>
      <c r="G3" s="1117"/>
      <c r="H3" s="1117"/>
      <c r="I3" s="1117"/>
      <c r="J3" s="1117"/>
      <c r="K3" s="1117"/>
      <c r="L3" s="1117"/>
      <c r="M3" s="1117"/>
      <c r="N3" s="1117"/>
      <c r="O3" s="1117"/>
      <c r="P3" s="1117"/>
      <c r="Q3" s="1117"/>
      <c r="R3" s="1117"/>
      <c r="S3" s="1117"/>
      <c r="T3" s="1117"/>
      <c r="U3" s="1117"/>
      <c r="V3" s="1117"/>
      <c r="W3" s="1117"/>
      <c r="X3" s="1117"/>
      <c r="Y3" s="1117"/>
      <c r="Z3" s="1117"/>
      <c r="AA3" s="1117"/>
      <c r="AB3" s="1117"/>
      <c r="AC3" s="1117"/>
      <c r="AD3" s="1117"/>
      <c r="AE3" s="1117"/>
      <c r="AF3" s="1117"/>
      <c r="AG3" s="1117"/>
      <c r="AH3" s="1117"/>
      <c r="AI3" s="1117"/>
      <c r="AJ3" s="1117"/>
      <c r="AK3" s="1117"/>
      <c r="AL3" s="1117"/>
      <c r="AM3" s="1117"/>
      <c r="AN3" s="1117"/>
      <c r="AO3" s="1117"/>
      <c r="AP3" s="1117"/>
      <c r="AQ3" s="1117"/>
      <c r="AR3" s="1117"/>
      <c r="AS3" s="1117"/>
      <c r="AT3" s="1117"/>
      <c r="AU3" s="1117"/>
      <c r="AV3" s="1117"/>
      <c r="AW3" s="1117"/>
      <c r="AX3" s="1117"/>
      <c r="AY3" s="1117"/>
      <c r="AZ3" s="1117"/>
      <c r="BA3" s="1117"/>
      <c r="BB3" s="1117"/>
      <c r="BC3" s="1117"/>
      <c r="BD3" s="1117"/>
      <c r="BE3" s="1118"/>
    </row>
    <row r="4" spans="2:63" ht="13.2" customHeight="1">
      <c r="B4" s="1119"/>
      <c r="C4" s="1120"/>
      <c r="D4" s="1120"/>
      <c r="E4" s="1120"/>
      <c r="F4" s="1120"/>
      <c r="G4" s="1120"/>
      <c r="H4" s="1120"/>
      <c r="I4" s="1120"/>
      <c r="J4" s="1120"/>
      <c r="K4" s="1120"/>
      <c r="L4" s="1120"/>
      <c r="M4" s="1120"/>
      <c r="N4" s="1120"/>
      <c r="O4" s="1120"/>
      <c r="P4" s="1120"/>
      <c r="Q4" s="1120"/>
      <c r="R4" s="1120"/>
      <c r="S4" s="1120"/>
      <c r="T4" s="1120"/>
      <c r="U4" s="1120"/>
      <c r="V4" s="1120"/>
      <c r="W4" s="1120"/>
      <c r="X4" s="1120"/>
      <c r="Y4" s="1120"/>
      <c r="Z4" s="1120"/>
      <c r="AA4" s="1120"/>
      <c r="AB4" s="1120"/>
      <c r="AC4" s="1120"/>
      <c r="AD4" s="1120"/>
      <c r="AE4" s="1120"/>
      <c r="AF4" s="1120"/>
      <c r="AG4" s="1120"/>
      <c r="AH4" s="1120"/>
      <c r="AI4" s="1120"/>
      <c r="AJ4" s="1120"/>
      <c r="AK4" s="1120"/>
      <c r="AL4" s="1120"/>
      <c r="AM4" s="1120"/>
      <c r="AN4" s="1120"/>
      <c r="AO4" s="1120"/>
      <c r="AP4" s="1120"/>
      <c r="AQ4" s="1120"/>
      <c r="AR4" s="1120"/>
      <c r="AS4" s="1120"/>
      <c r="AT4" s="1120"/>
      <c r="AU4" s="1120"/>
      <c r="AV4" s="1120"/>
      <c r="AW4" s="1120"/>
      <c r="AX4" s="1120"/>
      <c r="AY4" s="1120"/>
      <c r="AZ4" s="1120"/>
      <c r="BA4" s="1120"/>
      <c r="BB4" s="1120"/>
      <c r="BC4" s="1120"/>
      <c r="BD4" s="1120"/>
      <c r="BE4" s="1121"/>
    </row>
    <row r="5" spans="2:63" ht="13.95" customHeight="1" thickBot="1">
      <c r="B5" s="1122"/>
      <c r="C5" s="1123"/>
      <c r="D5" s="1123"/>
      <c r="E5" s="1123"/>
      <c r="F5" s="1123"/>
      <c r="G5" s="1123"/>
      <c r="H5" s="1123"/>
      <c r="I5" s="1123"/>
      <c r="J5" s="1123"/>
      <c r="K5" s="1123"/>
      <c r="L5" s="1123"/>
      <c r="M5" s="1123"/>
      <c r="N5" s="1123"/>
      <c r="O5" s="1123"/>
      <c r="P5" s="1123"/>
      <c r="Q5" s="1123"/>
      <c r="R5" s="1123"/>
      <c r="S5" s="1123"/>
      <c r="T5" s="1123"/>
      <c r="U5" s="1123"/>
      <c r="V5" s="1123"/>
      <c r="W5" s="1123"/>
      <c r="X5" s="1123"/>
      <c r="Y5" s="1123"/>
      <c r="Z5" s="1123"/>
      <c r="AA5" s="1123"/>
      <c r="AB5" s="1123"/>
      <c r="AC5" s="1123"/>
      <c r="AD5" s="1123"/>
      <c r="AE5" s="1123"/>
      <c r="AF5" s="1123"/>
      <c r="AG5" s="1123"/>
      <c r="AH5" s="1123"/>
      <c r="AI5" s="1123"/>
      <c r="AJ5" s="1123"/>
      <c r="AK5" s="1123"/>
      <c r="AL5" s="1123"/>
      <c r="AM5" s="1123"/>
      <c r="AN5" s="1123"/>
      <c r="AO5" s="1123"/>
      <c r="AP5" s="1123"/>
      <c r="AQ5" s="1123"/>
      <c r="AR5" s="1123"/>
      <c r="AS5" s="1123"/>
      <c r="AT5" s="1123"/>
      <c r="AU5" s="1123"/>
      <c r="AV5" s="1123"/>
      <c r="AW5" s="1123"/>
      <c r="AX5" s="1123"/>
      <c r="AY5" s="1123"/>
      <c r="AZ5" s="1123"/>
      <c r="BA5" s="1123"/>
      <c r="BB5" s="1123"/>
      <c r="BC5" s="1123"/>
      <c r="BD5" s="1123"/>
      <c r="BE5" s="1124"/>
    </row>
    <row r="6" spans="2:63" ht="12.75" customHeight="1">
      <c r="B6" s="1125" t="s">
        <v>781</v>
      </c>
      <c r="C6" s="1126"/>
      <c r="D6" s="1126"/>
      <c r="E6" s="1126"/>
      <c r="F6" s="1126"/>
      <c r="G6" s="1126"/>
      <c r="H6" s="1126"/>
      <c r="I6" s="1126"/>
      <c r="J6" s="1126"/>
      <c r="K6" s="1126"/>
      <c r="L6" s="1126"/>
      <c r="M6" s="1126"/>
      <c r="N6" s="1126"/>
      <c r="O6" s="1126"/>
      <c r="P6" s="1126"/>
      <c r="Q6" s="1126"/>
      <c r="R6" s="1126"/>
      <c r="S6" s="1126"/>
      <c r="T6" s="1126"/>
      <c r="U6" s="1126"/>
      <c r="V6" s="1126"/>
      <c r="W6" s="1126"/>
      <c r="X6" s="1126"/>
      <c r="Y6" s="1126"/>
      <c r="Z6" s="1126"/>
      <c r="AA6" s="1126"/>
      <c r="AB6" s="1126"/>
      <c r="AC6" s="1126"/>
      <c r="AD6" s="1126"/>
      <c r="AE6" s="1126"/>
      <c r="AF6" s="1126"/>
      <c r="AG6" s="1126"/>
      <c r="AH6" s="1126"/>
      <c r="AI6" s="1126"/>
      <c r="AJ6" s="1126"/>
      <c r="AK6" s="1126"/>
      <c r="AL6" s="1126"/>
      <c r="AM6" s="1126"/>
      <c r="AN6" s="1126"/>
      <c r="AO6" s="1126"/>
      <c r="AP6" s="1126"/>
      <c r="AQ6" s="1126"/>
      <c r="AR6" s="1126"/>
      <c r="AS6" s="1126"/>
      <c r="AT6" s="1126"/>
      <c r="AU6" s="1126"/>
      <c r="AV6" s="1126"/>
      <c r="AW6" s="1126"/>
      <c r="AX6" s="1126"/>
      <c r="AY6" s="1126"/>
      <c r="AZ6" s="1126"/>
      <c r="BA6" s="1126"/>
      <c r="BB6" s="1126"/>
      <c r="BC6" s="1126"/>
      <c r="BD6" s="1126"/>
      <c r="BE6" s="1127"/>
    </row>
    <row r="7" spans="2:63">
      <c r="B7" s="1128"/>
      <c r="C7" s="1129"/>
      <c r="D7" s="1129"/>
      <c r="E7" s="1129"/>
      <c r="F7" s="1129"/>
      <c r="G7" s="1129"/>
      <c r="H7" s="1129"/>
      <c r="I7" s="1129"/>
      <c r="J7" s="1129"/>
      <c r="K7" s="1129"/>
      <c r="L7" s="1129"/>
      <c r="M7" s="1129"/>
      <c r="N7" s="1129"/>
      <c r="O7" s="1129"/>
      <c r="P7" s="1129"/>
      <c r="Q7" s="1129"/>
      <c r="R7" s="1129"/>
      <c r="S7" s="1129"/>
      <c r="T7" s="1129"/>
      <c r="U7" s="1129"/>
      <c r="V7" s="1129"/>
      <c r="W7" s="1129"/>
      <c r="X7" s="1129"/>
      <c r="Y7" s="1129"/>
      <c r="Z7" s="1129"/>
      <c r="AA7" s="1129"/>
      <c r="AB7" s="1129"/>
      <c r="AC7" s="1129"/>
      <c r="AD7" s="1129"/>
      <c r="AE7" s="1129"/>
      <c r="AF7" s="1129"/>
      <c r="AG7" s="1129"/>
      <c r="AH7" s="1129"/>
      <c r="AI7" s="1129"/>
      <c r="AJ7" s="1129"/>
      <c r="AK7" s="1129"/>
      <c r="AL7" s="1129"/>
      <c r="AM7" s="1129"/>
      <c r="AN7" s="1129"/>
      <c r="AO7" s="1129"/>
      <c r="AP7" s="1129"/>
      <c r="AQ7" s="1129"/>
      <c r="AR7" s="1129"/>
      <c r="AS7" s="1129"/>
      <c r="AT7" s="1129"/>
      <c r="AU7" s="1129"/>
      <c r="AV7" s="1129"/>
      <c r="AW7" s="1129"/>
      <c r="AX7" s="1129"/>
      <c r="AY7" s="1129"/>
      <c r="AZ7" s="1129"/>
      <c r="BA7" s="1129"/>
      <c r="BB7" s="1129"/>
      <c r="BC7" s="1129"/>
      <c r="BD7" s="1129"/>
      <c r="BE7" s="1130"/>
    </row>
    <row r="8" spans="2:63" ht="13.5" customHeight="1" thickBot="1">
      <c r="B8" s="933"/>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c r="AT8" s="934"/>
      <c r="AU8" s="934"/>
      <c r="AV8" s="934"/>
      <c r="AW8" s="934"/>
      <c r="AX8" s="934"/>
      <c r="AY8" s="934"/>
      <c r="AZ8" s="934"/>
      <c r="BA8" s="934"/>
      <c r="BB8" s="934"/>
      <c r="BC8" s="934"/>
      <c r="BD8" s="934"/>
      <c r="BE8" s="935"/>
    </row>
    <row r="9" spans="2:63">
      <c r="B9" s="2"/>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4"/>
    </row>
    <row r="10" spans="2:63" s="161" customFormat="1" ht="30" customHeight="1">
      <c r="B10" s="938" t="s">
        <v>250</v>
      </c>
      <c r="C10" s="941"/>
      <c r="D10" s="941"/>
      <c r="E10" s="941"/>
      <c r="F10" s="941"/>
      <c r="G10" s="941"/>
      <c r="H10" s="941"/>
      <c r="I10" s="941"/>
      <c r="J10" s="1631"/>
      <c r="K10" s="1792">
        <f>('0. PAR'!I8)</f>
        <v>0</v>
      </c>
      <c r="L10" s="1792"/>
      <c r="M10" s="1792"/>
      <c r="N10" s="1792"/>
      <c r="O10" s="1792"/>
      <c r="P10" s="1792"/>
      <c r="Q10" s="1792"/>
      <c r="R10" s="1792"/>
      <c r="S10" s="1792"/>
      <c r="T10" s="1792"/>
      <c r="U10" s="1792"/>
      <c r="V10" s="1792"/>
      <c r="W10" s="1792"/>
      <c r="X10" s="1792"/>
      <c r="Y10" s="1792"/>
      <c r="Z10" s="1792"/>
      <c r="AA10" s="938" t="s">
        <v>253</v>
      </c>
      <c r="AB10" s="941"/>
      <c r="AC10" s="941"/>
      <c r="AD10" s="941"/>
      <c r="AE10" s="941"/>
      <c r="AF10" s="941"/>
      <c r="AG10" s="941"/>
      <c r="AH10" s="941"/>
      <c r="AI10" s="941"/>
      <c r="AJ10" s="941"/>
      <c r="AK10" s="1631"/>
      <c r="AL10" s="1793">
        <f>('0. PAR'!AO8)</f>
        <v>0</v>
      </c>
      <c r="AM10" s="1793"/>
      <c r="AN10" s="1793"/>
      <c r="AO10" s="1793"/>
      <c r="AP10" s="1793"/>
      <c r="AQ10" s="1793"/>
      <c r="AR10" s="1793"/>
      <c r="AS10" s="1793"/>
      <c r="AT10" s="1793"/>
      <c r="AU10" s="1793"/>
      <c r="AV10" s="1793"/>
      <c r="AW10" s="1793"/>
      <c r="AX10" s="1793"/>
      <c r="AY10" s="1793"/>
      <c r="AZ10" s="1793"/>
      <c r="BA10" s="1793"/>
      <c r="BB10" s="1793"/>
      <c r="BC10" s="1793"/>
      <c r="BD10" s="159"/>
      <c r="BE10" s="163"/>
    </row>
    <row r="11" spans="2:63" s="161" customFormat="1" ht="30" customHeight="1">
      <c r="B11" s="938" t="s">
        <v>252</v>
      </c>
      <c r="C11" s="941"/>
      <c r="D11" s="941"/>
      <c r="E11" s="941"/>
      <c r="F11" s="941"/>
      <c r="G11" s="941"/>
      <c r="H11" s="941"/>
      <c r="I11" s="941"/>
      <c r="J11" s="1631"/>
      <c r="K11" s="1792">
        <f>('0. PAR'!I9)</f>
        <v>0</v>
      </c>
      <c r="L11" s="1792"/>
      <c r="M11" s="1792"/>
      <c r="N11" s="1792"/>
      <c r="O11" s="1792"/>
      <c r="P11" s="1792"/>
      <c r="Q11" s="1792"/>
      <c r="R11" s="1792"/>
      <c r="S11" s="1792"/>
      <c r="T11" s="1792"/>
      <c r="U11" s="1792"/>
      <c r="V11" s="1792"/>
      <c r="W11" s="1792"/>
      <c r="X11" s="1792"/>
      <c r="Y11" s="1792"/>
      <c r="Z11" s="1792"/>
      <c r="AA11" s="2117" t="s">
        <v>778</v>
      </c>
      <c r="AB11" s="941"/>
      <c r="AC11" s="941"/>
      <c r="AD11" s="941"/>
      <c r="AE11" s="941"/>
      <c r="AF11" s="941"/>
      <c r="AG11" s="941"/>
      <c r="AH11" s="941"/>
      <c r="AI11" s="941"/>
      <c r="AJ11" s="941"/>
      <c r="AK11" s="1631"/>
      <c r="AL11" s="1792">
        <f>('0. PAR'!AO9)</f>
        <v>0</v>
      </c>
      <c r="AM11" s="1792"/>
      <c r="AN11" s="1792"/>
      <c r="AO11" s="1792"/>
      <c r="AP11" s="1792"/>
      <c r="AQ11" s="1792"/>
      <c r="AR11" s="1792"/>
      <c r="AS11" s="1792"/>
      <c r="AT11" s="1792"/>
      <c r="AU11" s="1792"/>
      <c r="AV11" s="1792"/>
      <c r="AW11" s="1792"/>
      <c r="AX11" s="1792"/>
      <c r="AY11" s="1792"/>
      <c r="AZ11" s="1792"/>
      <c r="BA11" s="1792"/>
      <c r="BB11" s="1792"/>
      <c r="BC11" s="1792"/>
      <c r="BD11" s="159"/>
      <c r="BE11" s="163"/>
    </row>
    <row r="12" spans="2:63" s="161" customFormat="1" ht="30" customHeight="1">
      <c r="B12" s="160"/>
      <c r="C12" s="941" t="s">
        <v>6</v>
      </c>
      <c r="D12" s="939"/>
      <c r="E12" s="939"/>
      <c r="F12" s="939"/>
      <c r="G12" s="939"/>
      <c r="H12" s="939"/>
      <c r="I12" s="939"/>
      <c r="J12" s="940"/>
      <c r="K12" s="1792">
        <f>('0. PAR'!I10)</f>
        <v>0</v>
      </c>
      <c r="L12" s="1792"/>
      <c r="M12" s="1792"/>
      <c r="N12" s="1792"/>
      <c r="O12" s="1792"/>
      <c r="P12" s="1792"/>
      <c r="Q12" s="1792"/>
      <c r="R12" s="1792"/>
      <c r="S12" s="1792"/>
      <c r="T12" s="1792"/>
      <c r="U12" s="1792"/>
      <c r="V12" s="1792"/>
      <c r="W12" s="1792"/>
      <c r="X12" s="1792"/>
      <c r="Y12" s="1792"/>
      <c r="Z12" s="1792"/>
      <c r="AA12" s="2117" t="s">
        <v>7</v>
      </c>
      <c r="AB12" s="941"/>
      <c r="AC12" s="941"/>
      <c r="AD12" s="941"/>
      <c r="AE12" s="941"/>
      <c r="AF12" s="941"/>
      <c r="AG12" s="941"/>
      <c r="AH12" s="941"/>
      <c r="AI12" s="941"/>
      <c r="AJ12" s="941"/>
      <c r="AK12" s="1631"/>
      <c r="AL12" s="1792">
        <f>('0. PAR'!AO10)</f>
        <v>0</v>
      </c>
      <c r="AM12" s="1792"/>
      <c r="AN12" s="1792"/>
      <c r="AO12" s="1792"/>
      <c r="AP12" s="1792"/>
      <c r="AQ12" s="1792"/>
      <c r="AR12" s="1792"/>
      <c r="AS12" s="1792"/>
      <c r="AT12" s="1792"/>
      <c r="AU12" s="1792"/>
      <c r="AV12" s="1792"/>
      <c r="AW12" s="1792"/>
      <c r="AX12" s="1792"/>
      <c r="AY12" s="1792"/>
      <c r="AZ12" s="1792"/>
      <c r="BA12" s="1792"/>
      <c r="BB12" s="1792"/>
      <c r="BC12" s="1792"/>
      <c r="BD12" s="159"/>
      <c r="BE12" s="163"/>
    </row>
    <row r="13" spans="2:63" s="161" customFormat="1" ht="30" customHeight="1">
      <c r="B13" s="938" t="s">
        <v>8</v>
      </c>
      <c r="C13" s="939"/>
      <c r="D13" s="939"/>
      <c r="E13" s="939"/>
      <c r="F13" s="939"/>
      <c r="G13" s="939"/>
      <c r="H13" s="939"/>
      <c r="I13" s="915" t="s">
        <v>9</v>
      </c>
      <c r="J13" s="1790"/>
      <c r="K13" s="1792">
        <f>('0. PAR'!I11)</f>
        <v>0</v>
      </c>
      <c r="L13" s="1792"/>
      <c r="M13" s="1792"/>
      <c r="N13" s="1792"/>
      <c r="O13" s="1792"/>
      <c r="P13" s="1792"/>
      <c r="Q13" s="1792"/>
      <c r="R13" s="1792"/>
      <c r="S13" s="1792"/>
      <c r="T13" s="1792"/>
      <c r="U13" s="1792"/>
      <c r="V13" s="1792"/>
      <c r="W13" s="1792"/>
      <c r="X13" s="1792"/>
      <c r="Y13" s="1792"/>
      <c r="Z13" s="1792"/>
      <c r="AA13" s="2118" t="s">
        <v>779</v>
      </c>
      <c r="AB13" s="939"/>
      <c r="AC13" s="939"/>
      <c r="AD13" s="939"/>
      <c r="AE13" s="939"/>
      <c r="AF13" s="939"/>
      <c r="AG13" s="939"/>
      <c r="AH13" s="939"/>
      <c r="AI13" s="939"/>
      <c r="AJ13" s="939"/>
      <c r="AK13" s="940"/>
      <c r="AL13" s="1664"/>
      <c r="AM13" s="1664"/>
      <c r="AN13" s="1664"/>
      <c r="AO13" s="1664"/>
      <c r="AP13" s="1664"/>
      <c r="AQ13" s="1664"/>
      <c r="AR13" s="1664"/>
      <c r="AS13" s="1664"/>
      <c r="AT13" s="1664"/>
      <c r="AU13" s="1664"/>
      <c r="AV13" s="1664"/>
      <c r="AW13" s="1664"/>
      <c r="AX13" s="1664"/>
      <c r="AY13" s="1664"/>
      <c r="AZ13" s="1664"/>
      <c r="BA13" s="1664"/>
      <c r="BB13" s="1664"/>
      <c r="BC13" s="1664"/>
      <c r="BD13" s="159"/>
      <c r="BE13" s="163"/>
    </row>
    <row r="14" spans="2:63" s="59" customFormat="1" ht="12" customHeight="1" thickBot="1">
      <c r="B14" s="68"/>
      <c r="C14" s="69"/>
      <c r="D14" s="70"/>
      <c r="E14" s="71"/>
      <c r="F14" s="71"/>
      <c r="G14" s="71"/>
      <c r="H14" s="71"/>
      <c r="I14" s="71"/>
      <c r="J14" s="71"/>
      <c r="K14" s="72"/>
      <c r="L14" s="72"/>
      <c r="M14" s="72"/>
      <c r="N14" s="72"/>
      <c r="O14" s="72"/>
      <c r="P14" s="72"/>
      <c r="Q14" s="72"/>
      <c r="R14" s="72"/>
      <c r="S14" s="72"/>
      <c r="T14" s="72"/>
      <c r="U14" s="72"/>
      <c r="V14" s="72"/>
      <c r="W14" s="72"/>
      <c r="X14" s="72"/>
      <c r="Y14" s="72"/>
      <c r="Z14" s="72"/>
      <c r="AA14" s="73"/>
      <c r="AB14" s="70"/>
      <c r="AL14" s="69"/>
      <c r="AM14" s="69"/>
      <c r="AN14" s="69"/>
      <c r="AO14" s="69"/>
      <c r="AP14" s="69"/>
      <c r="AQ14" s="69"/>
      <c r="AR14" s="69"/>
      <c r="AS14" s="69"/>
      <c r="AT14" s="69"/>
      <c r="AU14" s="69"/>
      <c r="AV14" s="69"/>
      <c r="AW14" s="69"/>
      <c r="AX14" s="69"/>
      <c r="AY14" s="69"/>
      <c r="AZ14" s="69"/>
      <c r="BA14" s="69"/>
      <c r="BB14" s="69"/>
      <c r="BC14" s="69"/>
      <c r="BD14" s="69"/>
      <c r="BE14" s="74"/>
    </row>
    <row r="15" spans="2:63" ht="14.7" customHeight="1">
      <c r="B15" s="2119"/>
      <c r="C15" s="946"/>
      <c r="D15" s="946"/>
      <c r="E15" s="946"/>
      <c r="F15" s="946"/>
      <c r="G15" s="946"/>
      <c r="H15" s="946"/>
      <c r="I15" s="946"/>
      <c r="J15" s="946"/>
      <c r="K15" s="946"/>
      <c r="L15" s="946"/>
      <c r="M15" s="94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c r="AL15" s="946"/>
      <c r="AM15" s="946"/>
      <c r="AN15" s="946"/>
      <c r="AO15" s="946"/>
      <c r="AP15" s="946"/>
      <c r="AQ15" s="946"/>
      <c r="AR15" s="946"/>
      <c r="AS15" s="946"/>
      <c r="AT15" s="946"/>
      <c r="AU15" s="946"/>
      <c r="AV15" s="946"/>
      <c r="AW15" s="946"/>
      <c r="AX15" s="946"/>
      <c r="AY15" s="946"/>
      <c r="AZ15" s="946"/>
      <c r="BA15" s="946"/>
      <c r="BB15" s="946"/>
      <c r="BC15" s="946"/>
      <c r="BD15" s="946"/>
      <c r="BE15" s="2120"/>
    </row>
    <row r="16" spans="2:63">
      <c r="B16" s="2121"/>
      <c r="C16" s="2122"/>
      <c r="D16" s="2122"/>
      <c r="E16" s="2122"/>
      <c r="F16" s="2122"/>
      <c r="G16" s="2122"/>
      <c r="H16" s="2122"/>
      <c r="I16" s="2122"/>
      <c r="J16" s="2122"/>
      <c r="K16" s="2122"/>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c r="AH16" s="2122"/>
      <c r="AI16" s="2122"/>
      <c r="AJ16" s="2122"/>
      <c r="AK16" s="2122"/>
      <c r="AL16" s="2122"/>
      <c r="AM16" s="2122"/>
      <c r="AN16" s="2122"/>
      <c r="AO16" s="2122"/>
      <c r="AP16" s="2122"/>
      <c r="AQ16" s="2122"/>
      <c r="AR16" s="2122"/>
      <c r="AS16" s="2122"/>
      <c r="AT16" s="2122"/>
      <c r="AU16" s="2122"/>
      <c r="AV16" s="2122"/>
      <c r="AW16" s="2122"/>
      <c r="AX16" s="2122"/>
      <c r="AY16" s="2122"/>
      <c r="AZ16" s="2122"/>
      <c r="BA16" s="2122"/>
      <c r="BB16" s="2122"/>
      <c r="BC16" s="2122"/>
      <c r="BD16" s="2122"/>
      <c r="BE16" s="2123"/>
      <c r="BK16" s="16"/>
    </row>
    <row r="17" spans="2:57">
      <c r="B17" s="2121"/>
      <c r="C17" s="2122"/>
      <c r="D17" s="2122"/>
      <c r="E17" s="2122"/>
      <c r="F17" s="2122"/>
      <c r="G17" s="2122"/>
      <c r="H17" s="2122"/>
      <c r="I17" s="2122"/>
      <c r="J17" s="2122"/>
      <c r="K17" s="2122"/>
      <c r="L17" s="2122"/>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122"/>
      <c r="AS17" s="2122"/>
      <c r="AT17" s="2122"/>
      <c r="AU17" s="2122"/>
      <c r="AV17" s="2122"/>
      <c r="AW17" s="2122"/>
      <c r="AX17" s="2122"/>
      <c r="AY17" s="2122"/>
      <c r="AZ17" s="2122"/>
      <c r="BA17" s="2122"/>
      <c r="BB17" s="2122"/>
      <c r="BC17" s="2122"/>
      <c r="BD17" s="2122"/>
      <c r="BE17" s="2123"/>
    </row>
    <row r="18" spans="2:57">
      <c r="B18" s="2121"/>
      <c r="C18" s="2122"/>
      <c r="D18" s="2122"/>
      <c r="E18" s="2122"/>
      <c r="F18" s="2122"/>
      <c r="G18" s="2122"/>
      <c r="H18" s="2122"/>
      <c r="I18" s="2122"/>
      <c r="J18" s="2122"/>
      <c r="K18" s="2122"/>
      <c r="L18" s="2122"/>
      <c r="M18" s="2122"/>
      <c r="N18" s="2122"/>
      <c r="O18" s="2122"/>
      <c r="P18" s="2122"/>
      <c r="Q18" s="2122"/>
      <c r="R18" s="2122"/>
      <c r="S18" s="2122"/>
      <c r="T18" s="2122"/>
      <c r="U18" s="2122"/>
      <c r="V18" s="2122"/>
      <c r="W18" s="2122"/>
      <c r="X18" s="2122"/>
      <c r="Y18" s="2122"/>
      <c r="Z18" s="2122"/>
      <c r="AA18" s="2122"/>
      <c r="AB18" s="2122"/>
      <c r="AC18" s="2122"/>
      <c r="AD18" s="2122"/>
      <c r="AE18" s="2122"/>
      <c r="AF18" s="2122"/>
      <c r="AG18" s="2122"/>
      <c r="AH18" s="2122"/>
      <c r="AI18" s="2122"/>
      <c r="AJ18" s="2122"/>
      <c r="AK18" s="2122"/>
      <c r="AL18" s="2122"/>
      <c r="AM18" s="2122"/>
      <c r="AN18" s="2122"/>
      <c r="AO18" s="2122"/>
      <c r="AP18" s="2122"/>
      <c r="AQ18" s="2122"/>
      <c r="AR18" s="2122"/>
      <c r="AS18" s="2122"/>
      <c r="AT18" s="2122"/>
      <c r="AU18" s="2122"/>
      <c r="AV18" s="2122"/>
      <c r="AW18" s="2122"/>
      <c r="AX18" s="2122"/>
      <c r="AY18" s="2122"/>
      <c r="AZ18" s="2122"/>
      <c r="BA18" s="2122"/>
      <c r="BB18" s="2122"/>
      <c r="BC18" s="2122"/>
      <c r="BD18" s="2122"/>
      <c r="BE18" s="2123"/>
    </row>
    <row r="19" spans="2:57">
      <c r="B19" s="2121"/>
      <c r="C19" s="2122"/>
      <c r="D19" s="2122"/>
      <c r="E19" s="2122"/>
      <c r="F19" s="2122"/>
      <c r="G19" s="2122"/>
      <c r="H19" s="2122"/>
      <c r="I19" s="2122"/>
      <c r="J19" s="2122"/>
      <c r="K19" s="2122"/>
      <c r="L19" s="2122"/>
      <c r="M19" s="2122"/>
      <c r="N19" s="2122"/>
      <c r="O19" s="2122"/>
      <c r="P19" s="2122"/>
      <c r="Q19" s="2122"/>
      <c r="R19" s="2122"/>
      <c r="S19" s="2122"/>
      <c r="T19" s="2122"/>
      <c r="U19" s="2122"/>
      <c r="V19" s="2122"/>
      <c r="W19" s="2122"/>
      <c r="X19" s="2122"/>
      <c r="Y19" s="2122"/>
      <c r="Z19" s="2122"/>
      <c r="AA19" s="2122"/>
      <c r="AB19" s="2122"/>
      <c r="AC19" s="2122"/>
      <c r="AD19" s="2122"/>
      <c r="AE19" s="2122"/>
      <c r="AF19" s="2122"/>
      <c r="AG19" s="2122"/>
      <c r="AH19" s="2122"/>
      <c r="AI19" s="2122"/>
      <c r="AJ19" s="2122"/>
      <c r="AK19" s="2122"/>
      <c r="AL19" s="2122"/>
      <c r="AM19" s="2122"/>
      <c r="AN19" s="2122"/>
      <c r="AO19" s="2122"/>
      <c r="AP19" s="2122"/>
      <c r="AQ19" s="2122"/>
      <c r="AR19" s="2122"/>
      <c r="AS19" s="2122"/>
      <c r="AT19" s="2122"/>
      <c r="AU19" s="2122"/>
      <c r="AV19" s="2122"/>
      <c r="AW19" s="2122"/>
      <c r="AX19" s="2122"/>
      <c r="AY19" s="2122"/>
      <c r="AZ19" s="2122"/>
      <c r="BA19" s="2122"/>
      <c r="BB19" s="2122"/>
      <c r="BC19" s="2122"/>
      <c r="BD19" s="2122"/>
      <c r="BE19" s="2123"/>
    </row>
    <row r="20" spans="2:57">
      <c r="B20" s="2121"/>
      <c r="C20" s="2122"/>
      <c r="D20" s="2122"/>
      <c r="E20" s="2122"/>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c r="AO20" s="2122"/>
      <c r="AP20" s="2122"/>
      <c r="AQ20" s="2122"/>
      <c r="AR20" s="2122"/>
      <c r="AS20" s="2122"/>
      <c r="AT20" s="2122"/>
      <c r="AU20" s="2122"/>
      <c r="AV20" s="2122"/>
      <c r="AW20" s="2122"/>
      <c r="AX20" s="2122"/>
      <c r="AY20" s="2122"/>
      <c r="AZ20" s="2122"/>
      <c r="BA20" s="2122"/>
      <c r="BB20" s="2122"/>
      <c r="BC20" s="2122"/>
      <c r="BD20" s="2122"/>
      <c r="BE20" s="2123"/>
    </row>
    <row r="21" spans="2:57">
      <c r="B21" s="2121"/>
      <c r="C21" s="2122"/>
      <c r="D21" s="2122"/>
      <c r="E21" s="2122"/>
      <c r="F21" s="2122"/>
      <c r="G21" s="2122"/>
      <c r="H21" s="2122"/>
      <c r="I21" s="2122"/>
      <c r="J21" s="2122"/>
      <c r="K21" s="2122"/>
      <c r="L21" s="2122"/>
      <c r="M21" s="2122"/>
      <c r="N21" s="2122"/>
      <c r="O21" s="2122"/>
      <c r="P21" s="2122"/>
      <c r="Q21" s="2122"/>
      <c r="R21" s="2122"/>
      <c r="S21" s="2122"/>
      <c r="T21" s="2122"/>
      <c r="U21" s="2122"/>
      <c r="V21" s="2122"/>
      <c r="W21" s="2122"/>
      <c r="X21" s="2122"/>
      <c r="Y21" s="2122"/>
      <c r="Z21" s="2122"/>
      <c r="AA21" s="2122"/>
      <c r="AB21" s="2122"/>
      <c r="AC21" s="2122"/>
      <c r="AD21" s="2122"/>
      <c r="AE21" s="2122"/>
      <c r="AF21" s="2122"/>
      <c r="AG21" s="2122"/>
      <c r="AH21" s="2122"/>
      <c r="AI21" s="2122"/>
      <c r="AJ21" s="2122"/>
      <c r="AK21" s="2122"/>
      <c r="AL21" s="2122"/>
      <c r="AM21" s="2122"/>
      <c r="AN21" s="2122"/>
      <c r="AO21" s="2122"/>
      <c r="AP21" s="2122"/>
      <c r="AQ21" s="2122"/>
      <c r="AR21" s="2122"/>
      <c r="AS21" s="2122"/>
      <c r="AT21" s="2122"/>
      <c r="AU21" s="2122"/>
      <c r="AV21" s="2122"/>
      <c r="AW21" s="2122"/>
      <c r="AX21" s="2122"/>
      <c r="AY21" s="2122"/>
      <c r="AZ21" s="2122"/>
      <c r="BA21" s="2122"/>
      <c r="BB21" s="2122"/>
      <c r="BC21" s="2122"/>
      <c r="BD21" s="2122"/>
      <c r="BE21" s="2123"/>
    </row>
    <row r="22" spans="2:57">
      <c r="B22" s="2121"/>
      <c r="C22" s="2122"/>
      <c r="D22" s="2122"/>
      <c r="E22" s="2122"/>
      <c r="F22" s="2122"/>
      <c r="G22" s="2122"/>
      <c r="H22" s="2122"/>
      <c r="I22" s="2122"/>
      <c r="J22" s="2122"/>
      <c r="K22" s="2122"/>
      <c r="L22" s="2122"/>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2"/>
      <c r="AK22" s="2122"/>
      <c r="AL22" s="2122"/>
      <c r="AM22" s="2122"/>
      <c r="AN22" s="2122"/>
      <c r="AO22" s="2122"/>
      <c r="AP22" s="2122"/>
      <c r="AQ22" s="2122"/>
      <c r="AR22" s="2122"/>
      <c r="AS22" s="2122"/>
      <c r="AT22" s="2122"/>
      <c r="AU22" s="2122"/>
      <c r="AV22" s="2122"/>
      <c r="AW22" s="2122"/>
      <c r="AX22" s="2122"/>
      <c r="AY22" s="2122"/>
      <c r="AZ22" s="2122"/>
      <c r="BA22" s="2122"/>
      <c r="BB22" s="2122"/>
      <c r="BC22" s="2122"/>
      <c r="BD22" s="2122"/>
      <c r="BE22" s="2123"/>
    </row>
    <row r="23" spans="2:57">
      <c r="B23" s="2121"/>
      <c r="C23" s="2122"/>
      <c r="D23" s="2122"/>
      <c r="E23" s="2122"/>
      <c r="F23" s="2122"/>
      <c r="G23" s="2122"/>
      <c r="H23" s="2122"/>
      <c r="I23" s="2122"/>
      <c r="J23" s="2122"/>
      <c r="K23" s="2122"/>
      <c r="L23" s="2122"/>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2"/>
      <c r="AK23" s="2122"/>
      <c r="AL23" s="2122"/>
      <c r="AM23" s="2122"/>
      <c r="AN23" s="2122"/>
      <c r="AO23" s="2122"/>
      <c r="AP23" s="2122"/>
      <c r="AQ23" s="2122"/>
      <c r="AR23" s="2122"/>
      <c r="AS23" s="2122"/>
      <c r="AT23" s="2122"/>
      <c r="AU23" s="2122"/>
      <c r="AV23" s="2122"/>
      <c r="AW23" s="2122"/>
      <c r="AX23" s="2122"/>
      <c r="AY23" s="2122"/>
      <c r="AZ23" s="2122"/>
      <c r="BA23" s="2122"/>
      <c r="BB23" s="2122"/>
      <c r="BC23" s="2122"/>
      <c r="BD23" s="2122"/>
      <c r="BE23" s="2123"/>
    </row>
    <row r="24" spans="2:57">
      <c r="B24" s="2121"/>
      <c r="C24" s="2122"/>
      <c r="D24" s="2122"/>
      <c r="E24" s="2122"/>
      <c r="F24" s="2122"/>
      <c r="G24" s="2122"/>
      <c r="H24" s="2122"/>
      <c r="I24" s="2122"/>
      <c r="J24" s="2122"/>
      <c r="K24" s="2122"/>
      <c r="L24" s="2122"/>
      <c r="M24" s="2122"/>
      <c r="N24" s="2122"/>
      <c r="O24" s="2122"/>
      <c r="P24" s="2122"/>
      <c r="Q24" s="2122"/>
      <c r="R24" s="2122"/>
      <c r="S24" s="2122"/>
      <c r="T24" s="2122"/>
      <c r="U24" s="2122"/>
      <c r="V24" s="2122"/>
      <c r="W24" s="2122"/>
      <c r="X24" s="2122"/>
      <c r="Y24" s="2122"/>
      <c r="Z24" s="2122"/>
      <c r="AA24" s="2122"/>
      <c r="AB24" s="2122"/>
      <c r="AC24" s="2122"/>
      <c r="AD24" s="2122"/>
      <c r="AE24" s="2122"/>
      <c r="AF24" s="2122"/>
      <c r="AG24" s="2122"/>
      <c r="AH24" s="2122"/>
      <c r="AI24" s="2122"/>
      <c r="AJ24" s="2122"/>
      <c r="AK24" s="2122"/>
      <c r="AL24" s="2122"/>
      <c r="AM24" s="2122"/>
      <c r="AN24" s="2122"/>
      <c r="AO24" s="2122"/>
      <c r="AP24" s="2122"/>
      <c r="AQ24" s="2122"/>
      <c r="AR24" s="2122"/>
      <c r="AS24" s="2122"/>
      <c r="AT24" s="2122"/>
      <c r="AU24" s="2122"/>
      <c r="AV24" s="2122"/>
      <c r="AW24" s="2122"/>
      <c r="AX24" s="2122"/>
      <c r="AY24" s="2122"/>
      <c r="AZ24" s="2122"/>
      <c r="BA24" s="2122"/>
      <c r="BB24" s="2122"/>
      <c r="BC24" s="2122"/>
      <c r="BD24" s="2122"/>
      <c r="BE24" s="2123"/>
    </row>
    <row r="25" spans="2:57">
      <c r="B25" s="2121"/>
      <c r="C25" s="2122"/>
      <c r="D25" s="2122"/>
      <c r="E25" s="2122"/>
      <c r="F25" s="2122"/>
      <c r="G25" s="2122"/>
      <c r="H25" s="2122"/>
      <c r="I25" s="2122"/>
      <c r="J25" s="2122"/>
      <c r="K25" s="2122"/>
      <c r="L25" s="2122"/>
      <c r="M25" s="2122"/>
      <c r="N25" s="2122"/>
      <c r="O25" s="2122"/>
      <c r="P25" s="2122"/>
      <c r="Q25" s="2122"/>
      <c r="R25" s="2122"/>
      <c r="S25" s="2122"/>
      <c r="T25" s="2122"/>
      <c r="U25" s="2122"/>
      <c r="V25" s="2122"/>
      <c r="W25" s="2122"/>
      <c r="X25" s="2122"/>
      <c r="Y25" s="2122"/>
      <c r="Z25" s="2122"/>
      <c r="AA25" s="2122"/>
      <c r="AB25" s="2122"/>
      <c r="AC25" s="2122"/>
      <c r="AD25" s="2122"/>
      <c r="AE25" s="2122"/>
      <c r="AF25" s="2122"/>
      <c r="AG25" s="2122"/>
      <c r="AH25" s="2122"/>
      <c r="AI25" s="2122"/>
      <c r="AJ25" s="2122"/>
      <c r="AK25" s="2122"/>
      <c r="AL25" s="2122"/>
      <c r="AM25" s="2122"/>
      <c r="AN25" s="2122"/>
      <c r="AO25" s="2122"/>
      <c r="AP25" s="2122"/>
      <c r="AQ25" s="2122"/>
      <c r="AR25" s="2122"/>
      <c r="AS25" s="2122"/>
      <c r="AT25" s="2122"/>
      <c r="AU25" s="2122"/>
      <c r="AV25" s="2122"/>
      <c r="AW25" s="2122"/>
      <c r="AX25" s="2122"/>
      <c r="AY25" s="2122"/>
      <c r="AZ25" s="2122"/>
      <c r="BA25" s="2122"/>
      <c r="BB25" s="2122"/>
      <c r="BC25" s="2122"/>
      <c r="BD25" s="2122"/>
      <c r="BE25" s="2123"/>
    </row>
    <row r="26" spans="2:57">
      <c r="B26" s="2121"/>
      <c r="C26" s="2122"/>
      <c r="D26" s="2122"/>
      <c r="E26" s="2122"/>
      <c r="F26" s="2122"/>
      <c r="G26" s="2122"/>
      <c r="H26" s="2122"/>
      <c r="I26" s="2122"/>
      <c r="J26" s="2122"/>
      <c r="K26" s="2122"/>
      <c r="L26" s="2122"/>
      <c r="M26" s="2122"/>
      <c r="N26" s="2122"/>
      <c r="O26" s="2122"/>
      <c r="P26" s="2122"/>
      <c r="Q26" s="2122"/>
      <c r="R26" s="2122"/>
      <c r="S26" s="2122"/>
      <c r="T26" s="2122"/>
      <c r="U26" s="2122"/>
      <c r="V26" s="2122"/>
      <c r="W26" s="2122"/>
      <c r="X26" s="2122"/>
      <c r="Y26" s="2122"/>
      <c r="Z26" s="2122"/>
      <c r="AA26" s="2122"/>
      <c r="AB26" s="2122"/>
      <c r="AC26" s="2122"/>
      <c r="AD26" s="2122"/>
      <c r="AE26" s="2122"/>
      <c r="AF26" s="2122"/>
      <c r="AG26" s="2122"/>
      <c r="AH26" s="2122"/>
      <c r="AI26" s="2122"/>
      <c r="AJ26" s="2122"/>
      <c r="AK26" s="2122"/>
      <c r="AL26" s="2122"/>
      <c r="AM26" s="2122"/>
      <c r="AN26" s="2122"/>
      <c r="AO26" s="2122"/>
      <c r="AP26" s="2122"/>
      <c r="AQ26" s="2122"/>
      <c r="AR26" s="2122"/>
      <c r="AS26" s="2122"/>
      <c r="AT26" s="2122"/>
      <c r="AU26" s="2122"/>
      <c r="AV26" s="2122"/>
      <c r="AW26" s="2122"/>
      <c r="AX26" s="2122"/>
      <c r="AY26" s="2122"/>
      <c r="AZ26" s="2122"/>
      <c r="BA26" s="2122"/>
      <c r="BB26" s="2122"/>
      <c r="BC26" s="2122"/>
      <c r="BD26" s="2122"/>
      <c r="BE26" s="2123"/>
    </row>
    <row r="27" spans="2:57">
      <c r="B27" s="2121"/>
      <c r="C27" s="2122"/>
      <c r="D27" s="2122"/>
      <c r="E27" s="2122"/>
      <c r="F27" s="2122"/>
      <c r="G27" s="2122"/>
      <c r="H27" s="2122"/>
      <c r="I27" s="2122"/>
      <c r="J27" s="2122"/>
      <c r="K27" s="2122"/>
      <c r="L27" s="2122"/>
      <c r="M27" s="2122"/>
      <c r="N27" s="2122"/>
      <c r="O27" s="2122"/>
      <c r="P27" s="2122"/>
      <c r="Q27" s="2122"/>
      <c r="R27" s="2122"/>
      <c r="S27" s="2122"/>
      <c r="T27" s="2122"/>
      <c r="U27" s="2122"/>
      <c r="V27" s="2122"/>
      <c r="W27" s="2122"/>
      <c r="X27" s="2122"/>
      <c r="Y27" s="2122"/>
      <c r="Z27" s="2122"/>
      <c r="AA27" s="2122"/>
      <c r="AB27" s="2122"/>
      <c r="AC27" s="2122"/>
      <c r="AD27" s="2122"/>
      <c r="AE27" s="2122"/>
      <c r="AF27" s="2122"/>
      <c r="AG27" s="2122"/>
      <c r="AH27" s="2122"/>
      <c r="AI27" s="2122"/>
      <c r="AJ27" s="2122"/>
      <c r="AK27" s="2122"/>
      <c r="AL27" s="2122"/>
      <c r="AM27" s="2122"/>
      <c r="AN27" s="2122"/>
      <c r="AO27" s="2122"/>
      <c r="AP27" s="2122"/>
      <c r="AQ27" s="2122"/>
      <c r="AR27" s="2122"/>
      <c r="AS27" s="2122"/>
      <c r="AT27" s="2122"/>
      <c r="AU27" s="2122"/>
      <c r="AV27" s="2122"/>
      <c r="AW27" s="2122"/>
      <c r="AX27" s="2122"/>
      <c r="AY27" s="2122"/>
      <c r="AZ27" s="2122"/>
      <c r="BA27" s="2122"/>
      <c r="BB27" s="2122"/>
      <c r="BC27" s="2122"/>
      <c r="BD27" s="2122"/>
      <c r="BE27" s="2123"/>
    </row>
    <row r="28" spans="2:57">
      <c r="B28" s="2121"/>
      <c r="C28" s="2122"/>
      <c r="D28" s="2122"/>
      <c r="E28" s="2122"/>
      <c r="F28" s="2122"/>
      <c r="G28" s="2122"/>
      <c r="H28" s="2122"/>
      <c r="I28" s="2122"/>
      <c r="J28" s="2122"/>
      <c r="K28" s="2122"/>
      <c r="L28" s="2122"/>
      <c r="M28" s="2122"/>
      <c r="N28" s="2122"/>
      <c r="O28" s="2122"/>
      <c r="P28" s="2122"/>
      <c r="Q28" s="2122"/>
      <c r="R28" s="2122"/>
      <c r="S28" s="2122"/>
      <c r="T28" s="2122"/>
      <c r="U28" s="2122"/>
      <c r="V28" s="2122"/>
      <c r="W28" s="2122"/>
      <c r="X28" s="2122"/>
      <c r="Y28" s="2122"/>
      <c r="Z28" s="2122"/>
      <c r="AA28" s="2122"/>
      <c r="AB28" s="2122"/>
      <c r="AC28" s="2122"/>
      <c r="AD28" s="2122"/>
      <c r="AE28" s="2122"/>
      <c r="AF28" s="2122"/>
      <c r="AG28" s="2122"/>
      <c r="AH28" s="2122"/>
      <c r="AI28" s="2122"/>
      <c r="AJ28" s="2122"/>
      <c r="AK28" s="2122"/>
      <c r="AL28" s="2122"/>
      <c r="AM28" s="2122"/>
      <c r="AN28" s="2122"/>
      <c r="AO28" s="2122"/>
      <c r="AP28" s="2122"/>
      <c r="AQ28" s="2122"/>
      <c r="AR28" s="2122"/>
      <c r="AS28" s="2122"/>
      <c r="AT28" s="2122"/>
      <c r="AU28" s="2122"/>
      <c r="AV28" s="2122"/>
      <c r="AW28" s="2122"/>
      <c r="AX28" s="2122"/>
      <c r="AY28" s="2122"/>
      <c r="AZ28" s="2122"/>
      <c r="BA28" s="2122"/>
      <c r="BB28" s="2122"/>
      <c r="BC28" s="2122"/>
      <c r="BD28" s="2122"/>
      <c r="BE28" s="2123"/>
    </row>
    <row r="29" spans="2:57">
      <c r="B29" s="2121"/>
      <c r="C29" s="2122"/>
      <c r="D29" s="2122"/>
      <c r="E29" s="2122"/>
      <c r="F29" s="2122"/>
      <c r="G29" s="2122"/>
      <c r="H29" s="2122"/>
      <c r="I29" s="2122"/>
      <c r="J29" s="2122"/>
      <c r="K29" s="2122"/>
      <c r="L29" s="2122"/>
      <c r="M29" s="2122"/>
      <c r="N29" s="2122"/>
      <c r="O29" s="2122"/>
      <c r="P29" s="2122"/>
      <c r="Q29" s="2122"/>
      <c r="R29" s="2122"/>
      <c r="S29" s="2122"/>
      <c r="T29" s="2122"/>
      <c r="U29" s="2122"/>
      <c r="V29" s="2122"/>
      <c r="W29" s="2122"/>
      <c r="X29" s="2122"/>
      <c r="Y29" s="2122"/>
      <c r="Z29" s="2122"/>
      <c r="AA29" s="2122"/>
      <c r="AB29" s="2122"/>
      <c r="AC29" s="2122"/>
      <c r="AD29" s="2122"/>
      <c r="AE29" s="2122"/>
      <c r="AF29" s="2122"/>
      <c r="AG29" s="2122"/>
      <c r="AH29" s="2122"/>
      <c r="AI29" s="2122"/>
      <c r="AJ29" s="2122"/>
      <c r="AK29" s="2122"/>
      <c r="AL29" s="2122"/>
      <c r="AM29" s="2122"/>
      <c r="AN29" s="2122"/>
      <c r="AO29" s="2122"/>
      <c r="AP29" s="2122"/>
      <c r="AQ29" s="2122"/>
      <c r="AR29" s="2122"/>
      <c r="AS29" s="2122"/>
      <c r="AT29" s="2122"/>
      <c r="AU29" s="2122"/>
      <c r="AV29" s="2122"/>
      <c r="AW29" s="2122"/>
      <c r="AX29" s="2122"/>
      <c r="AY29" s="2122"/>
      <c r="AZ29" s="2122"/>
      <c r="BA29" s="2122"/>
      <c r="BB29" s="2122"/>
      <c r="BC29" s="2122"/>
      <c r="BD29" s="2122"/>
      <c r="BE29" s="2123"/>
    </row>
    <row r="30" spans="2:57">
      <c r="B30" s="2121"/>
      <c r="C30" s="2122"/>
      <c r="D30" s="2122"/>
      <c r="E30" s="2122"/>
      <c r="F30" s="2122"/>
      <c r="G30" s="2122"/>
      <c r="H30" s="2122"/>
      <c r="I30" s="2122"/>
      <c r="J30" s="2122"/>
      <c r="K30" s="2122"/>
      <c r="L30" s="2122"/>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2"/>
      <c r="AK30" s="2122"/>
      <c r="AL30" s="2122"/>
      <c r="AM30" s="2122"/>
      <c r="AN30" s="2122"/>
      <c r="AO30" s="2122"/>
      <c r="AP30" s="2122"/>
      <c r="AQ30" s="2122"/>
      <c r="AR30" s="2122"/>
      <c r="AS30" s="2122"/>
      <c r="AT30" s="2122"/>
      <c r="AU30" s="2122"/>
      <c r="AV30" s="2122"/>
      <c r="AW30" s="2122"/>
      <c r="AX30" s="2122"/>
      <c r="AY30" s="2122"/>
      <c r="AZ30" s="2122"/>
      <c r="BA30" s="2122"/>
      <c r="BB30" s="2122"/>
      <c r="BC30" s="2122"/>
      <c r="BD30" s="2122"/>
      <c r="BE30" s="2123"/>
    </row>
    <row r="31" spans="2:57">
      <c r="B31" s="2121"/>
      <c r="C31" s="2122"/>
      <c r="D31" s="2122"/>
      <c r="E31" s="2122"/>
      <c r="F31" s="2122"/>
      <c r="G31" s="2122"/>
      <c r="H31" s="2122"/>
      <c r="I31" s="2122"/>
      <c r="J31" s="2122"/>
      <c r="K31" s="2122"/>
      <c r="L31" s="2122"/>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2"/>
      <c r="AK31" s="2122"/>
      <c r="AL31" s="2122"/>
      <c r="AM31" s="2122"/>
      <c r="AN31" s="2122"/>
      <c r="AO31" s="2122"/>
      <c r="AP31" s="2122"/>
      <c r="AQ31" s="2122"/>
      <c r="AR31" s="2122"/>
      <c r="AS31" s="2122"/>
      <c r="AT31" s="2122"/>
      <c r="AU31" s="2122"/>
      <c r="AV31" s="2122"/>
      <c r="AW31" s="2122"/>
      <c r="AX31" s="2122"/>
      <c r="AY31" s="2122"/>
      <c r="AZ31" s="2122"/>
      <c r="BA31" s="2122"/>
      <c r="BB31" s="2122"/>
      <c r="BC31" s="2122"/>
      <c r="BD31" s="2122"/>
      <c r="BE31" s="2123"/>
    </row>
    <row r="32" spans="2:57">
      <c r="B32" s="2121"/>
      <c r="C32" s="2122"/>
      <c r="D32" s="2122"/>
      <c r="E32" s="2122"/>
      <c r="F32" s="2122"/>
      <c r="G32" s="2122"/>
      <c r="H32" s="2122"/>
      <c r="I32" s="2122"/>
      <c r="J32" s="2122"/>
      <c r="K32" s="2122"/>
      <c r="L32" s="2122"/>
      <c r="M32" s="2122"/>
      <c r="N32" s="2122"/>
      <c r="O32" s="2122"/>
      <c r="P32" s="2122"/>
      <c r="Q32" s="2122"/>
      <c r="R32" s="2122"/>
      <c r="S32" s="2122"/>
      <c r="T32" s="2122"/>
      <c r="U32" s="2122"/>
      <c r="V32" s="2122"/>
      <c r="W32" s="2122"/>
      <c r="X32" s="2122"/>
      <c r="Y32" s="2122"/>
      <c r="Z32" s="2122"/>
      <c r="AA32" s="2122"/>
      <c r="AB32" s="2122"/>
      <c r="AC32" s="2122"/>
      <c r="AD32" s="2122"/>
      <c r="AE32" s="2122"/>
      <c r="AF32" s="2122"/>
      <c r="AG32" s="2122"/>
      <c r="AH32" s="2122"/>
      <c r="AI32" s="2122"/>
      <c r="AJ32" s="2122"/>
      <c r="AK32" s="2122"/>
      <c r="AL32" s="2122"/>
      <c r="AM32" s="2122"/>
      <c r="AN32" s="2122"/>
      <c r="AO32" s="2122"/>
      <c r="AP32" s="2122"/>
      <c r="AQ32" s="2122"/>
      <c r="AR32" s="2122"/>
      <c r="AS32" s="2122"/>
      <c r="AT32" s="2122"/>
      <c r="AU32" s="2122"/>
      <c r="AV32" s="2122"/>
      <c r="AW32" s="2122"/>
      <c r="AX32" s="2122"/>
      <c r="AY32" s="2122"/>
      <c r="AZ32" s="2122"/>
      <c r="BA32" s="2122"/>
      <c r="BB32" s="2122"/>
      <c r="BC32" s="2122"/>
      <c r="BD32" s="2122"/>
      <c r="BE32" s="2123"/>
    </row>
    <row r="33" spans="2:57">
      <c r="B33" s="2121"/>
      <c r="C33" s="2122"/>
      <c r="D33" s="2122"/>
      <c r="E33" s="2122"/>
      <c r="F33" s="2122"/>
      <c r="G33" s="2122"/>
      <c r="H33" s="2122"/>
      <c r="I33" s="2122"/>
      <c r="J33" s="2122"/>
      <c r="K33" s="2122"/>
      <c r="L33" s="2122"/>
      <c r="M33" s="2122"/>
      <c r="N33" s="2122"/>
      <c r="O33" s="2122"/>
      <c r="P33" s="2122"/>
      <c r="Q33" s="2122"/>
      <c r="R33" s="2122"/>
      <c r="S33" s="2122"/>
      <c r="T33" s="2122"/>
      <c r="U33" s="2122"/>
      <c r="V33" s="2122"/>
      <c r="W33" s="2122"/>
      <c r="X33" s="2122"/>
      <c r="Y33" s="2122"/>
      <c r="Z33" s="2122"/>
      <c r="AA33" s="2122"/>
      <c r="AB33" s="2122"/>
      <c r="AC33" s="2122"/>
      <c r="AD33" s="2122"/>
      <c r="AE33" s="2122"/>
      <c r="AF33" s="2122"/>
      <c r="AG33" s="2122"/>
      <c r="AH33" s="2122"/>
      <c r="AI33" s="2122"/>
      <c r="AJ33" s="2122"/>
      <c r="AK33" s="2122"/>
      <c r="AL33" s="2122"/>
      <c r="AM33" s="2122"/>
      <c r="AN33" s="2122"/>
      <c r="AO33" s="2122"/>
      <c r="AP33" s="2122"/>
      <c r="AQ33" s="2122"/>
      <c r="AR33" s="2122"/>
      <c r="AS33" s="2122"/>
      <c r="AT33" s="2122"/>
      <c r="AU33" s="2122"/>
      <c r="AV33" s="2122"/>
      <c r="AW33" s="2122"/>
      <c r="AX33" s="2122"/>
      <c r="AY33" s="2122"/>
      <c r="AZ33" s="2122"/>
      <c r="BA33" s="2122"/>
      <c r="BB33" s="2122"/>
      <c r="BC33" s="2122"/>
      <c r="BD33" s="2122"/>
      <c r="BE33" s="2123"/>
    </row>
    <row r="34" spans="2:57">
      <c r="B34" s="2121"/>
      <c r="C34" s="2122"/>
      <c r="D34" s="2122"/>
      <c r="E34" s="2122"/>
      <c r="F34" s="2122"/>
      <c r="G34" s="2122"/>
      <c r="H34" s="2122"/>
      <c r="I34" s="2122"/>
      <c r="J34" s="2122"/>
      <c r="K34" s="2122"/>
      <c r="L34" s="2122"/>
      <c r="M34" s="2122"/>
      <c r="N34" s="2122"/>
      <c r="O34" s="2122"/>
      <c r="P34" s="2122"/>
      <c r="Q34" s="2122"/>
      <c r="R34" s="2122"/>
      <c r="S34" s="2122"/>
      <c r="T34" s="2122"/>
      <c r="U34" s="2122"/>
      <c r="V34" s="2122"/>
      <c r="W34" s="2122"/>
      <c r="X34" s="2122"/>
      <c r="Y34" s="2122"/>
      <c r="Z34" s="2122"/>
      <c r="AA34" s="2122"/>
      <c r="AB34" s="2122"/>
      <c r="AC34" s="2122"/>
      <c r="AD34" s="2122"/>
      <c r="AE34" s="2122"/>
      <c r="AF34" s="2122"/>
      <c r="AG34" s="2122"/>
      <c r="AH34" s="2122"/>
      <c r="AI34" s="2122"/>
      <c r="AJ34" s="2122"/>
      <c r="AK34" s="2122"/>
      <c r="AL34" s="2122"/>
      <c r="AM34" s="2122"/>
      <c r="AN34" s="2122"/>
      <c r="AO34" s="2122"/>
      <c r="AP34" s="2122"/>
      <c r="AQ34" s="2122"/>
      <c r="AR34" s="2122"/>
      <c r="AS34" s="2122"/>
      <c r="AT34" s="2122"/>
      <c r="AU34" s="2122"/>
      <c r="AV34" s="2122"/>
      <c r="AW34" s="2122"/>
      <c r="AX34" s="2122"/>
      <c r="AY34" s="2122"/>
      <c r="AZ34" s="2122"/>
      <c r="BA34" s="2122"/>
      <c r="BB34" s="2122"/>
      <c r="BC34" s="2122"/>
      <c r="BD34" s="2122"/>
      <c r="BE34" s="2123"/>
    </row>
    <row r="35" spans="2:57">
      <c r="B35" s="2121"/>
      <c r="C35" s="2122"/>
      <c r="D35" s="2122"/>
      <c r="E35" s="2122"/>
      <c r="F35" s="2122"/>
      <c r="G35" s="2122"/>
      <c r="H35" s="2122"/>
      <c r="I35" s="2122"/>
      <c r="J35" s="2122"/>
      <c r="K35" s="2122"/>
      <c r="L35" s="2122"/>
      <c r="M35" s="2122"/>
      <c r="N35" s="2122"/>
      <c r="O35" s="2122"/>
      <c r="P35" s="2122"/>
      <c r="Q35" s="2122"/>
      <c r="R35" s="2122"/>
      <c r="S35" s="2122"/>
      <c r="T35" s="2122"/>
      <c r="U35" s="2122"/>
      <c r="V35" s="2122"/>
      <c r="W35" s="2122"/>
      <c r="X35" s="2122"/>
      <c r="Y35" s="2122"/>
      <c r="Z35" s="2122"/>
      <c r="AA35" s="2122"/>
      <c r="AB35" s="2122"/>
      <c r="AC35" s="2122"/>
      <c r="AD35" s="2122"/>
      <c r="AE35" s="2122"/>
      <c r="AF35" s="2122"/>
      <c r="AG35" s="2122"/>
      <c r="AH35" s="2122"/>
      <c r="AI35" s="2122"/>
      <c r="AJ35" s="2122"/>
      <c r="AK35" s="2122"/>
      <c r="AL35" s="2122"/>
      <c r="AM35" s="2122"/>
      <c r="AN35" s="2122"/>
      <c r="AO35" s="2122"/>
      <c r="AP35" s="2122"/>
      <c r="AQ35" s="2122"/>
      <c r="AR35" s="2122"/>
      <c r="AS35" s="2122"/>
      <c r="AT35" s="2122"/>
      <c r="AU35" s="2122"/>
      <c r="AV35" s="2122"/>
      <c r="AW35" s="2122"/>
      <c r="AX35" s="2122"/>
      <c r="AY35" s="2122"/>
      <c r="AZ35" s="2122"/>
      <c r="BA35" s="2122"/>
      <c r="BB35" s="2122"/>
      <c r="BC35" s="2122"/>
      <c r="BD35" s="2122"/>
      <c r="BE35" s="2123"/>
    </row>
    <row r="36" spans="2:57">
      <c r="B36" s="2121"/>
      <c r="C36" s="2122"/>
      <c r="D36" s="2122"/>
      <c r="E36" s="2122"/>
      <c r="F36" s="2122"/>
      <c r="G36" s="2122"/>
      <c r="H36" s="2122"/>
      <c r="I36" s="2122"/>
      <c r="J36" s="2122"/>
      <c r="K36" s="2122"/>
      <c r="L36" s="2122"/>
      <c r="M36" s="2122"/>
      <c r="N36" s="2122"/>
      <c r="O36" s="2122"/>
      <c r="P36" s="2122"/>
      <c r="Q36" s="2122"/>
      <c r="R36" s="2122"/>
      <c r="S36" s="2122"/>
      <c r="T36" s="2122"/>
      <c r="U36" s="2122"/>
      <c r="V36" s="2122"/>
      <c r="W36" s="2122"/>
      <c r="X36" s="2122"/>
      <c r="Y36" s="2122"/>
      <c r="Z36" s="2122"/>
      <c r="AA36" s="2122"/>
      <c r="AB36" s="2122"/>
      <c r="AC36" s="2122"/>
      <c r="AD36" s="2122"/>
      <c r="AE36" s="2122"/>
      <c r="AF36" s="2122"/>
      <c r="AG36" s="2122"/>
      <c r="AH36" s="2122"/>
      <c r="AI36" s="2122"/>
      <c r="AJ36" s="2122"/>
      <c r="AK36" s="2122"/>
      <c r="AL36" s="2122"/>
      <c r="AM36" s="2122"/>
      <c r="AN36" s="2122"/>
      <c r="AO36" s="2122"/>
      <c r="AP36" s="2122"/>
      <c r="AQ36" s="2122"/>
      <c r="AR36" s="2122"/>
      <c r="AS36" s="2122"/>
      <c r="AT36" s="2122"/>
      <c r="AU36" s="2122"/>
      <c r="AV36" s="2122"/>
      <c r="AW36" s="2122"/>
      <c r="AX36" s="2122"/>
      <c r="AY36" s="2122"/>
      <c r="AZ36" s="2122"/>
      <c r="BA36" s="2122"/>
      <c r="BB36" s="2122"/>
      <c r="BC36" s="2122"/>
      <c r="BD36" s="2122"/>
      <c r="BE36" s="2123"/>
    </row>
    <row r="37" spans="2:57">
      <c r="B37" s="2121"/>
      <c r="C37" s="2122"/>
      <c r="D37" s="2122"/>
      <c r="E37" s="2122"/>
      <c r="F37" s="2122"/>
      <c r="G37" s="2122"/>
      <c r="H37" s="2122"/>
      <c r="I37" s="2122"/>
      <c r="J37" s="2122"/>
      <c r="K37" s="2122"/>
      <c r="L37" s="2122"/>
      <c r="M37" s="2122"/>
      <c r="N37" s="2122"/>
      <c r="O37" s="2122"/>
      <c r="P37" s="2122"/>
      <c r="Q37" s="2122"/>
      <c r="R37" s="2122"/>
      <c r="S37" s="2122"/>
      <c r="T37" s="2122"/>
      <c r="U37" s="2122"/>
      <c r="V37" s="2122"/>
      <c r="W37" s="2122"/>
      <c r="X37" s="2122"/>
      <c r="Y37" s="2122"/>
      <c r="Z37" s="2122"/>
      <c r="AA37" s="2122"/>
      <c r="AB37" s="2122"/>
      <c r="AC37" s="2122"/>
      <c r="AD37" s="2122"/>
      <c r="AE37" s="2122"/>
      <c r="AF37" s="2122"/>
      <c r="AG37" s="2122"/>
      <c r="AH37" s="2122"/>
      <c r="AI37" s="2122"/>
      <c r="AJ37" s="2122"/>
      <c r="AK37" s="2122"/>
      <c r="AL37" s="2122"/>
      <c r="AM37" s="2122"/>
      <c r="AN37" s="2122"/>
      <c r="AO37" s="2122"/>
      <c r="AP37" s="2122"/>
      <c r="AQ37" s="2122"/>
      <c r="AR37" s="2122"/>
      <c r="AS37" s="2122"/>
      <c r="AT37" s="2122"/>
      <c r="AU37" s="2122"/>
      <c r="AV37" s="2122"/>
      <c r="AW37" s="2122"/>
      <c r="AX37" s="2122"/>
      <c r="AY37" s="2122"/>
      <c r="AZ37" s="2122"/>
      <c r="BA37" s="2122"/>
      <c r="BB37" s="2122"/>
      <c r="BC37" s="2122"/>
      <c r="BD37" s="2122"/>
      <c r="BE37" s="2123"/>
    </row>
    <row r="38" spans="2:57">
      <c r="B38" s="2121"/>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2"/>
      <c r="Y38" s="2122"/>
      <c r="Z38" s="2122"/>
      <c r="AA38" s="2122"/>
      <c r="AB38" s="2122"/>
      <c r="AC38" s="2122"/>
      <c r="AD38" s="2122"/>
      <c r="AE38" s="2122"/>
      <c r="AF38" s="2122"/>
      <c r="AG38" s="2122"/>
      <c r="AH38" s="2122"/>
      <c r="AI38" s="2122"/>
      <c r="AJ38" s="2122"/>
      <c r="AK38" s="2122"/>
      <c r="AL38" s="2122"/>
      <c r="AM38" s="2122"/>
      <c r="AN38" s="2122"/>
      <c r="AO38" s="2122"/>
      <c r="AP38" s="2122"/>
      <c r="AQ38" s="2122"/>
      <c r="AR38" s="2122"/>
      <c r="AS38" s="2122"/>
      <c r="AT38" s="2122"/>
      <c r="AU38" s="2122"/>
      <c r="AV38" s="2122"/>
      <c r="AW38" s="2122"/>
      <c r="AX38" s="2122"/>
      <c r="AY38" s="2122"/>
      <c r="AZ38" s="2122"/>
      <c r="BA38" s="2122"/>
      <c r="BB38" s="2122"/>
      <c r="BC38" s="2122"/>
      <c r="BD38" s="2122"/>
      <c r="BE38" s="2123"/>
    </row>
    <row r="39" spans="2:57">
      <c r="B39" s="2121"/>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2"/>
      <c r="Y39" s="2122"/>
      <c r="Z39" s="2122"/>
      <c r="AA39" s="2122"/>
      <c r="AB39" s="2122"/>
      <c r="AC39" s="2122"/>
      <c r="AD39" s="2122"/>
      <c r="AE39" s="2122"/>
      <c r="AF39" s="2122"/>
      <c r="AG39" s="2122"/>
      <c r="AH39" s="2122"/>
      <c r="AI39" s="2122"/>
      <c r="AJ39" s="2122"/>
      <c r="AK39" s="2122"/>
      <c r="AL39" s="2122"/>
      <c r="AM39" s="2122"/>
      <c r="AN39" s="2122"/>
      <c r="AO39" s="2122"/>
      <c r="AP39" s="2122"/>
      <c r="AQ39" s="2122"/>
      <c r="AR39" s="2122"/>
      <c r="AS39" s="2122"/>
      <c r="AT39" s="2122"/>
      <c r="AU39" s="2122"/>
      <c r="AV39" s="2122"/>
      <c r="AW39" s="2122"/>
      <c r="AX39" s="2122"/>
      <c r="AY39" s="2122"/>
      <c r="AZ39" s="2122"/>
      <c r="BA39" s="2122"/>
      <c r="BB39" s="2122"/>
      <c r="BC39" s="2122"/>
      <c r="BD39" s="2122"/>
      <c r="BE39" s="2123"/>
    </row>
    <row r="40" spans="2:57">
      <c r="B40" s="2121"/>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2"/>
      <c r="Y40" s="2122"/>
      <c r="Z40" s="2122"/>
      <c r="AA40" s="2122"/>
      <c r="AB40" s="2122"/>
      <c r="AC40" s="2122"/>
      <c r="AD40" s="2122"/>
      <c r="AE40" s="2122"/>
      <c r="AF40" s="2122"/>
      <c r="AG40" s="2122"/>
      <c r="AH40" s="2122"/>
      <c r="AI40" s="2122"/>
      <c r="AJ40" s="2122"/>
      <c r="AK40" s="2122"/>
      <c r="AL40" s="2122"/>
      <c r="AM40" s="2122"/>
      <c r="AN40" s="2122"/>
      <c r="AO40" s="2122"/>
      <c r="AP40" s="2122"/>
      <c r="AQ40" s="2122"/>
      <c r="AR40" s="2122"/>
      <c r="AS40" s="2122"/>
      <c r="AT40" s="2122"/>
      <c r="AU40" s="2122"/>
      <c r="AV40" s="2122"/>
      <c r="AW40" s="2122"/>
      <c r="AX40" s="2122"/>
      <c r="AY40" s="2122"/>
      <c r="AZ40" s="2122"/>
      <c r="BA40" s="2122"/>
      <c r="BB40" s="2122"/>
      <c r="BC40" s="2122"/>
      <c r="BD40" s="2122"/>
      <c r="BE40" s="2123"/>
    </row>
    <row r="41" spans="2:57">
      <c r="B41" s="2121"/>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2"/>
      <c r="Y41" s="2122"/>
      <c r="Z41" s="2122"/>
      <c r="AA41" s="2122"/>
      <c r="AB41" s="2122"/>
      <c r="AC41" s="2122"/>
      <c r="AD41" s="2122"/>
      <c r="AE41" s="2122"/>
      <c r="AF41" s="2122"/>
      <c r="AG41" s="2122"/>
      <c r="AH41" s="2122"/>
      <c r="AI41" s="2122"/>
      <c r="AJ41" s="2122"/>
      <c r="AK41" s="2122"/>
      <c r="AL41" s="2122"/>
      <c r="AM41" s="2122"/>
      <c r="AN41" s="2122"/>
      <c r="AO41" s="2122"/>
      <c r="AP41" s="2122"/>
      <c r="AQ41" s="2122"/>
      <c r="AR41" s="2122"/>
      <c r="AS41" s="2122"/>
      <c r="AT41" s="2122"/>
      <c r="AU41" s="2122"/>
      <c r="AV41" s="2122"/>
      <c r="AW41" s="2122"/>
      <c r="AX41" s="2122"/>
      <c r="AY41" s="2122"/>
      <c r="AZ41" s="2122"/>
      <c r="BA41" s="2122"/>
      <c r="BB41" s="2122"/>
      <c r="BC41" s="2122"/>
      <c r="BD41" s="2122"/>
      <c r="BE41" s="2123"/>
    </row>
    <row r="42" spans="2:57">
      <c r="B42" s="2121"/>
      <c r="C42" s="2122"/>
      <c r="D42" s="2122"/>
      <c r="E42" s="2122"/>
      <c r="F42" s="2122"/>
      <c r="G42" s="2122"/>
      <c r="H42" s="2122"/>
      <c r="I42" s="2122"/>
      <c r="J42" s="2122"/>
      <c r="K42" s="2122"/>
      <c r="L42" s="2122"/>
      <c r="M42" s="2122"/>
      <c r="N42" s="2122"/>
      <c r="O42" s="2122"/>
      <c r="P42" s="2122"/>
      <c r="Q42" s="2122"/>
      <c r="R42" s="2122"/>
      <c r="S42" s="2122"/>
      <c r="T42" s="2122"/>
      <c r="U42" s="2122"/>
      <c r="V42" s="2122"/>
      <c r="W42" s="2122"/>
      <c r="X42" s="2122"/>
      <c r="Y42" s="2122"/>
      <c r="Z42" s="2122"/>
      <c r="AA42" s="2122"/>
      <c r="AB42" s="2122"/>
      <c r="AC42" s="2122"/>
      <c r="AD42" s="2122"/>
      <c r="AE42" s="2122"/>
      <c r="AF42" s="2122"/>
      <c r="AG42" s="2122"/>
      <c r="AH42" s="2122"/>
      <c r="AI42" s="2122"/>
      <c r="AJ42" s="2122"/>
      <c r="AK42" s="2122"/>
      <c r="AL42" s="2122"/>
      <c r="AM42" s="2122"/>
      <c r="AN42" s="2122"/>
      <c r="AO42" s="2122"/>
      <c r="AP42" s="2122"/>
      <c r="AQ42" s="2122"/>
      <c r="AR42" s="2122"/>
      <c r="AS42" s="2122"/>
      <c r="AT42" s="2122"/>
      <c r="AU42" s="2122"/>
      <c r="AV42" s="2122"/>
      <c r="AW42" s="2122"/>
      <c r="AX42" s="2122"/>
      <c r="AY42" s="2122"/>
      <c r="AZ42" s="2122"/>
      <c r="BA42" s="2122"/>
      <c r="BB42" s="2122"/>
      <c r="BC42" s="2122"/>
      <c r="BD42" s="2122"/>
      <c r="BE42" s="2123"/>
    </row>
    <row r="43" spans="2:57">
      <c r="B43" s="2121"/>
      <c r="C43" s="2122"/>
      <c r="D43" s="2122"/>
      <c r="E43" s="2122"/>
      <c r="F43" s="2122"/>
      <c r="G43" s="2122"/>
      <c r="H43" s="2122"/>
      <c r="I43" s="2122"/>
      <c r="J43" s="2122"/>
      <c r="K43" s="2122"/>
      <c r="L43" s="2122"/>
      <c r="M43" s="2122"/>
      <c r="N43" s="2122"/>
      <c r="O43" s="2122"/>
      <c r="P43" s="2122"/>
      <c r="Q43" s="2122"/>
      <c r="R43" s="2122"/>
      <c r="S43" s="2122"/>
      <c r="T43" s="2122"/>
      <c r="U43" s="2122"/>
      <c r="V43" s="2122"/>
      <c r="W43" s="2122"/>
      <c r="X43" s="2122"/>
      <c r="Y43" s="2122"/>
      <c r="Z43" s="2122"/>
      <c r="AA43" s="2122"/>
      <c r="AB43" s="2122"/>
      <c r="AC43" s="2122"/>
      <c r="AD43" s="2122"/>
      <c r="AE43" s="2122"/>
      <c r="AF43" s="2122"/>
      <c r="AG43" s="2122"/>
      <c r="AH43" s="2122"/>
      <c r="AI43" s="2122"/>
      <c r="AJ43" s="2122"/>
      <c r="AK43" s="2122"/>
      <c r="AL43" s="2122"/>
      <c r="AM43" s="2122"/>
      <c r="AN43" s="2122"/>
      <c r="AO43" s="2122"/>
      <c r="AP43" s="2122"/>
      <c r="AQ43" s="2122"/>
      <c r="AR43" s="2122"/>
      <c r="AS43" s="2122"/>
      <c r="AT43" s="2122"/>
      <c r="AU43" s="2122"/>
      <c r="AV43" s="2122"/>
      <c r="AW43" s="2122"/>
      <c r="AX43" s="2122"/>
      <c r="AY43" s="2122"/>
      <c r="AZ43" s="2122"/>
      <c r="BA43" s="2122"/>
      <c r="BB43" s="2122"/>
      <c r="BC43" s="2122"/>
      <c r="BD43" s="2122"/>
      <c r="BE43" s="2123"/>
    </row>
    <row r="44" spans="2:57">
      <c r="B44" s="2121"/>
      <c r="C44" s="2122"/>
      <c r="D44" s="2122"/>
      <c r="E44" s="2122"/>
      <c r="F44" s="2122"/>
      <c r="G44" s="2122"/>
      <c r="H44" s="2122"/>
      <c r="I44" s="2122"/>
      <c r="J44" s="2122"/>
      <c r="K44" s="2122"/>
      <c r="L44" s="2122"/>
      <c r="M44" s="2122"/>
      <c r="N44" s="2122"/>
      <c r="O44" s="2122"/>
      <c r="P44" s="2122"/>
      <c r="Q44" s="2122"/>
      <c r="R44" s="2122"/>
      <c r="S44" s="2122"/>
      <c r="T44" s="2122"/>
      <c r="U44" s="2122"/>
      <c r="V44" s="2122"/>
      <c r="W44" s="2122"/>
      <c r="X44" s="2122"/>
      <c r="Y44" s="2122"/>
      <c r="Z44" s="2122"/>
      <c r="AA44" s="2122"/>
      <c r="AB44" s="2122"/>
      <c r="AC44" s="2122"/>
      <c r="AD44" s="2122"/>
      <c r="AE44" s="2122"/>
      <c r="AF44" s="2122"/>
      <c r="AG44" s="2122"/>
      <c r="AH44" s="2122"/>
      <c r="AI44" s="2122"/>
      <c r="AJ44" s="2122"/>
      <c r="AK44" s="2122"/>
      <c r="AL44" s="2122"/>
      <c r="AM44" s="2122"/>
      <c r="AN44" s="2122"/>
      <c r="AO44" s="2122"/>
      <c r="AP44" s="2122"/>
      <c r="AQ44" s="2122"/>
      <c r="AR44" s="2122"/>
      <c r="AS44" s="2122"/>
      <c r="AT44" s="2122"/>
      <c r="AU44" s="2122"/>
      <c r="AV44" s="2122"/>
      <c r="AW44" s="2122"/>
      <c r="AX44" s="2122"/>
      <c r="AY44" s="2122"/>
      <c r="AZ44" s="2122"/>
      <c r="BA44" s="2122"/>
      <c r="BB44" s="2122"/>
      <c r="BC44" s="2122"/>
      <c r="BD44" s="2122"/>
      <c r="BE44" s="2123"/>
    </row>
    <row r="45" spans="2:57">
      <c r="B45" s="2121"/>
      <c r="C45" s="2122"/>
      <c r="D45" s="2122"/>
      <c r="E45" s="2122"/>
      <c r="F45" s="2122"/>
      <c r="G45" s="2122"/>
      <c r="H45" s="2122"/>
      <c r="I45" s="2122"/>
      <c r="J45" s="2122"/>
      <c r="K45" s="2122"/>
      <c r="L45" s="2122"/>
      <c r="M45" s="2122"/>
      <c r="N45" s="2122"/>
      <c r="O45" s="2122"/>
      <c r="P45" s="2122"/>
      <c r="Q45" s="2122"/>
      <c r="R45" s="2122"/>
      <c r="S45" s="2122"/>
      <c r="T45" s="2122"/>
      <c r="U45" s="2122"/>
      <c r="V45" s="2122"/>
      <c r="W45" s="2122"/>
      <c r="X45" s="2122"/>
      <c r="Y45" s="2122"/>
      <c r="Z45" s="2122"/>
      <c r="AA45" s="2122"/>
      <c r="AB45" s="2122"/>
      <c r="AC45" s="2122"/>
      <c r="AD45" s="2122"/>
      <c r="AE45" s="2122"/>
      <c r="AF45" s="2122"/>
      <c r="AG45" s="2122"/>
      <c r="AH45" s="2122"/>
      <c r="AI45" s="2122"/>
      <c r="AJ45" s="2122"/>
      <c r="AK45" s="2122"/>
      <c r="AL45" s="2122"/>
      <c r="AM45" s="2122"/>
      <c r="AN45" s="2122"/>
      <c r="AO45" s="2122"/>
      <c r="AP45" s="2122"/>
      <c r="AQ45" s="2122"/>
      <c r="AR45" s="2122"/>
      <c r="AS45" s="2122"/>
      <c r="AT45" s="2122"/>
      <c r="AU45" s="2122"/>
      <c r="AV45" s="2122"/>
      <c r="AW45" s="2122"/>
      <c r="AX45" s="2122"/>
      <c r="AY45" s="2122"/>
      <c r="AZ45" s="2122"/>
      <c r="BA45" s="2122"/>
      <c r="BB45" s="2122"/>
      <c r="BC45" s="2122"/>
      <c r="BD45" s="2122"/>
      <c r="BE45" s="2123"/>
    </row>
    <row r="46" spans="2:57">
      <c r="B46" s="2121"/>
      <c r="C46" s="2122"/>
      <c r="D46" s="2122"/>
      <c r="E46" s="2122"/>
      <c r="F46" s="2122"/>
      <c r="G46" s="2122"/>
      <c r="H46" s="2122"/>
      <c r="I46" s="2122"/>
      <c r="J46" s="2122"/>
      <c r="K46" s="2122"/>
      <c r="L46" s="2122"/>
      <c r="M46" s="2122"/>
      <c r="N46" s="2122"/>
      <c r="O46" s="2122"/>
      <c r="P46" s="2122"/>
      <c r="Q46" s="2122"/>
      <c r="R46" s="2122"/>
      <c r="S46" s="2122"/>
      <c r="T46" s="2122"/>
      <c r="U46" s="2122"/>
      <c r="V46" s="2122"/>
      <c r="W46" s="2122"/>
      <c r="X46" s="2122"/>
      <c r="Y46" s="2122"/>
      <c r="Z46" s="2122"/>
      <c r="AA46" s="2122"/>
      <c r="AB46" s="2122"/>
      <c r="AC46" s="2122"/>
      <c r="AD46" s="2122"/>
      <c r="AE46" s="2122"/>
      <c r="AF46" s="2122"/>
      <c r="AG46" s="2122"/>
      <c r="AH46" s="2122"/>
      <c r="AI46" s="2122"/>
      <c r="AJ46" s="2122"/>
      <c r="AK46" s="2122"/>
      <c r="AL46" s="2122"/>
      <c r="AM46" s="2122"/>
      <c r="AN46" s="2122"/>
      <c r="AO46" s="2122"/>
      <c r="AP46" s="2122"/>
      <c r="AQ46" s="2122"/>
      <c r="AR46" s="2122"/>
      <c r="AS46" s="2122"/>
      <c r="AT46" s="2122"/>
      <c r="AU46" s="2122"/>
      <c r="AV46" s="2122"/>
      <c r="AW46" s="2122"/>
      <c r="AX46" s="2122"/>
      <c r="AY46" s="2122"/>
      <c r="AZ46" s="2122"/>
      <c r="BA46" s="2122"/>
      <c r="BB46" s="2122"/>
      <c r="BC46" s="2122"/>
      <c r="BD46" s="2122"/>
      <c r="BE46" s="2123"/>
    </row>
    <row r="47" spans="2:57">
      <c r="B47" s="2121"/>
      <c r="C47" s="2122"/>
      <c r="D47" s="2122"/>
      <c r="E47" s="2122"/>
      <c r="F47" s="2122"/>
      <c r="G47" s="2122"/>
      <c r="H47" s="2122"/>
      <c r="I47" s="2122"/>
      <c r="J47" s="2122"/>
      <c r="K47" s="2122"/>
      <c r="L47" s="2122"/>
      <c r="M47" s="2122"/>
      <c r="N47" s="2122"/>
      <c r="O47" s="2122"/>
      <c r="P47" s="2122"/>
      <c r="Q47" s="2122"/>
      <c r="R47" s="2122"/>
      <c r="S47" s="2122"/>
      <c r="T47" s="2122"/>
      <c r="U47" s="2122"/>
      <c r="V47" s="2122"/>
      <c r="W47" s="2122"/>
      <c r="X47" s="2122"/>
      <c r="Y47" s="2122"/>
      <c r="Z47" s="2122"/>
      <c r="AA47" s="2122"/>
      <c r="AB47" s="2122"/>
      <c r="AC47" s="2122"/>
      <c r="AD47" s="2122"/>
      <c r="AE47" s="2122"/>
      <c r="AF47" s="2122"/>
      <c r="AG47" s="2122"/>
      <c r="AH47" s="2122"/>
      <c r="AI47" s="2122"/>
      <c r="AJ47" s="2122"/>
      <c r="AK47" s="2122"/>
      <c r="AL47" s="2122"/>
      <c r="AM47" s="2122"/>
      <c r="AN47" s="2122"/>
      <c r="AO47" s="2122"/>
      <c r="AP47" s="2122"/>
      <c r="AQ47" s="2122"/>
      <c r="AR47" s="2122"/>
      <c r="AS47" s="2122"/>
      <c r="AT47" s="2122"/>
      <c r="AU47" s="2122"/>
      <c r="AV47" s="2122"/>
      <c r="AW47" s="2122"/>
      <c r="AX47" s="2122"/>
      <c r="AY47" s="2122"/>
      <c r="AZ47" s="2122"/>
      <c r="BA47" s="2122"/>
      <c r="BB47" s="2122"/>
      <c r="BC47" s="2122"/>
      <c r="BD47" s="2122"/>
      <c r="BE47" s="2123"/>
    </row>
    <row r="48" spans="2:57">
      <c r="B48" s="2121"/>
      <c r="C48" s="2122"/>
      <c r="D48" s="2122"/>
      <c r="E48" s="2122"/>
      <c r="F48" s="2122"/>
      <c r="G48" s="2122"/>
      <c r="H48" s="2122"/>
      <c r="I48" s="2122"/>
      <c r="J48" s="2122"/>
      <c r="K48" s="2122"/>
      <c r="L48" s="2122"/>
      <c r="M48" s="2122"/>
      <c r="N48" s="2122"/>
      <c r="O48" s="2122"/>
      <c r="P48" s="2122"/>
      <c r="Q48" s="2122"/>
      <c r="R48" s="2122"/>
      <c r="S48" s="2122"/>
      <c r="T48" s="2122"/>
      <c r="U48" s="2122"/>
      <c r="V48" s="2122"/>
      <c r="W48" s="2122"/>
      <c r="X48" s="2122"/>
      <c r="Y48" s="2122"/>
      <c r="Z48" s="2122"/>
      <c r="AA48" s="2122"/>
      <c r="AB48" s="2122"/>
      <c r="AC48" s="2122"/>
      <c r="AD48" s="2122"/>
      <c r="AE48" s="2122"/>
      <c r="AF48" s="2122"/>
      <c r="AG48" s="2122"/>
      <c r="AH48" s="2122"/>
      <c r="AI48" s="2122"/>
      <c r="AJ48" s="2122"/>
      <c r="AK48" s="2122"/>
      <c r="AL48" s="2122"/>
      <c r="AM48" s="2122"/>
      <c r="AN48" s="2122"/>
      <c r="AO48" s="2122"/>
      <c r="AP48" s="2122"/>
      <c r="AQ48" s="2122"/>
      <c r="AR48" s="2122"/>
      <c r="AS48" s="2122"/>
      <c r="AT48" s="2122"/>
      <c r="AU48" s="2122"/>
      <c r="AV48" s="2122"/>
      <c r="AW48" s="2122"/>
      <c r="AX48" s="2122"/>
      <c r="AY48" s="2122"/>
      <c r="AZ48" s="2122"/>
      <c r="BA48" s="2122"/>
      <c r="BB48" s="2122"/>
      <c r="BC48" s="2122"/>
      <c r="BD48" s="2122"/>
      <c r="BE48" s="2123"/>
    </row>
    <row r="49" spans="2:57">
      <c r="B49" s="2121"/>
      <c r="C49" s="2122"/>
      <c r="D49" s="2122"/>
      <c r="E49" s="2122"/>
      <c r="F49" s="2122"/>
      <c r="G49" s="2122"/>
      <c r="H49" s="2122"/>
      <c r="I49" s="2122"/>
      <c r="J49" s="2122"/>
      <c r="K49" s="2122"/>
      <c r="L49" s="2122"/>
      <c r="M49" s="2122"/>
      <c r="N49" s="2122"/>
      <c r="O49" s="2122"/>
      <c r="P49" s="2122"/>
      <c r="Q49" s="2122"/>
      <c r="R49" s="2122"/>
      <c r="S49" s="2122"/>
      <c r="T49" s="2122"/>
      <c r="U49" s="2122"/>
      <c r="V49" s="2122"/>
      <c r="W49" s="2122"/>
      <c r="X49" s="2122"/>
      <c r="Y49" s="2122"/>
      <c r="Z49" s="2122"/>
      <c r="AA49" s="2122"/>
      <c r="AB49" s="2122"/>
      <c r="AC49" s="2122"/>
      <c r="AD49" s="2122"/>
      <c r="AE49" s="2122"/>
      <c r="AF49" s="2122"/>
      <c r="AG49" s="2122"/>
      <c r="AH49" s="2122"/>
      <c r="AI49" s="2122"/>
      <c r="AJ49" s="2122"/>
      <c r="AK49" s="2122"/>
      <c r="AL49" s="2122"/>
      <c r="AM49" s="2122"/>
      <c r="AN49" s="2122"/>
      <c r="AO49" s="2122"/>
      <c r="AP49" s="2122"/>
      <c r="AQ49" s="2122"/>
      <c r="AR49" s="2122"/>
      <c r="AS49" s="2122"/>
      <c r="AT49" s="2122"/>
      <c r="AU49" s="2122"/>
      <c r="AV49" s="2122"/>
      <c r="AW49" s="2122"/>
      <c r="AX49" s="2122"/>
      <c r="AY49" s="2122"/>
      <c r="AZ49" s="2122"/>
      <c r="BA49" s="2122"/>
      <c r="BB49" s="2122"/>
      <c r="BC49" s="2122"/>
      <c r="BD49" s="2122"/>
      <c r="BE49" s="2123"/>
    </row>
    <row r="50" spans="2:57">
      <c r="B50" s="2121"/>
      <c r="C50" s="2122"/>
      <c r="D50" s="2122"/>
      <c r="E50" s="2122"/>
      <c r="F50" s="2122"/>
      <c r="G50" s="2122"/>
      <c r="H50" s="2122"/>
      <c r="I50" s="2122"/>
      <c r="J50" s="2122"/>
      <c r="K50" s="2122"/>
      <c r="L50" s="2122"/>
      <c r="M50" s="2122"/>
      <c r="N50" s="2122"/>
      <c r="O50" s="2122"/>
      <c r="P50" s="2122"/>
      <c r="Q50" s="2122"/>
      <c r="R50" s="2122"/>
      <c r="S50" s="2122"/>
      <c r="T50" s="2122"/>
      <c r="U50" s="2122"/>
      <c r="V50" s="2122"/>
      <c r="W50" s="2122"/>
      <c r="X50" s="2122"/>
      <c r="Y50" s="2122"/>
      <c r="Z50" s="2122"/>
      <c r="AA50" s="2122"/>
      <c r="AB50" s="2122"/>
      <c r="AC50" s="2122"/>
      <c r="AD50" s="2122"/>
      <c r="AE50" s="2122"/>
      <c r="AF50" s="2122"/>
      <c r="AG50" s="2122"/>
      <c r="AH50" s="2122"/>
      <c r="AI50" s="2122"/>
      <c r="AJ50" s="2122"/>
      <c r="AK50" s="2122"/>
      <c r="AL50" s="2122"/>
      <c r="AM50" s="2122"/>
      <c r="AN50" s="2122"/>
      <c r="AO50" s="2122"/>
      <c r="AP50" s="2122"/>
      <c r="AQ50" s="2122"/>
      <c r="AR50" s="2122"/>
      <c r="AS50" s="2122"/>
      <c r="AT50" s="2122"/>
      <c r="AU50" s="2122"/>
      <c r="AV50" s="2122"/>
      <c r="AW50" s="2122"/>
      <c r="AX50" s="2122"/>
      <c r="AY50" s="2122"/>
      <c r="AZ50" s="2122"/>
      <c r="BA50" s="2122"/>
      <c r="BB50" s="2122"/>
      <c r="BC50" s="2122"/>
      <c r="BD50" s="2122"/>
      <c r="BE50" s="2123"/>
    </row>
    <row r="51" spans="2:57">
      <c r="B51" s="2121"/>
      <c r="C51" s="2122"/>
      <c r="D51" s="2122"/>
      <c r="E51" s="2122"/>
      <c r="F51" s="2122"/>
      <c r="G51" s="2122"/>
      <c r="H51" s="2122"/>
      <c r="I51" s="2122"/>
      <c r="J51" s="2122"/>
      <c r="K51" s="2122"/>
      <c r="L51" s="2122"/>
      <c r="M51" s="2122"/>
      <c r="N51" s="2122"/>
      <c r="O51" s="2122"/>
      <c r="P51" s="2122"/>
      <c r="Q51" s="2122"/>
      <c r="R51" s="2122"/>
      <c r="S51" s="2122"/>
      <c r="T51" s="2122"/>
      <c r="U51" s="2122"/>
      <c r="V51" s="2122"/>
      <c r="W51" s="2122"/>
      <c r="X51" s="2122"/>
      <c r="Y51" s="2122"/>
      <c r="Z51" s="2122"/>
      <c r="AA51" s="2122"/>
      <c r="AB51" s="2122"/>
      <c r="AC51" s="2122"/>
      <c r="AD51" s="2122"/>
      <c r="AE51" s="2122"/>
      <c r="AF51" s="2122"/>
      <c r="AG51" s="2122"/>
      <c r="AH51" s="2122"/>
      <c r="AI51" s="2122"/>
      <c r="AJ51" s="2122"/>
      <c r="AK51" s="2122"/>
      <c r="AL51" s="2122"/>
      <c r="AM51" s="2122"/>
      <c r="AN51" s="2122"/>
      <c r="AO51" s="2122"/>
      <c r="AP51" s="2122"/>
      <c r="AQ51" s="2122"/>
      <c r="AR51" s="2122"/>
      <c r="AS51" s="2122"/>
      <c r="AT51" s="2122"/>
      <c r="AU51" s="2122"/>
      <c r="AV51" s="2122"/>
      <c r="AW51" s="2122"/>
      <c r="AX51" s="2122"/>
      <c r="AY51" s="2122"/>
      <c r="AZ51" s="2122"/>
      <c r="BA51" s="2122"/>
      <c r="BB51" s="2122"/>
      <c r="BC51" s="2122"/>
      <c r="BD51" s="2122"/>
      <c r="BE51" s="2123"/>
    </row>
    <row r="52" spans="2:57">
      <c r="B52" s="2121"/>
      <c r="C52" s="2122"/>
      <c r="D52" s="2122"/>
      <c r="E52" s="2122"/>
      <c r="F52" s="2122"/>
      <c r="G52" s="2122"/>
      <c r="H52" s="2122"/>
      <c r="I52" s="2122"/>
      <c r="J52" s="2122"/>
      <c r="K52" s="2122"/>
      <c r="L52" s="2122"/>
      <c r="M52" s="2122"/>
      <c r="N52" s="2122"/>
      <c r="O52" s="2122"/>
      <c r="P52" s="2122"/>
      <c r="Q52" s="2122"/>
      <c r="R52" s="2122"/>
      <c r="S52" s="2122"/>
      <c r="T52" s="2122"/>
      <c r="U52" s="2122"/>
      <c r="V52" s="2122"/>
      <c r="W52" s="2122"/>
      <c r="X52" s="2122"/>
      <c r="Y52" s="2122"/>
      <c r="Z52" s="2122"/>
      <c r="AA52" s="2122"/>
      <c r="AB52" s="2122"/>
      <c r="AC52" s="2122"/>
      <c r="AD52" s="2122"/>
      <c r="AE52" s="2122"/>
      <c r="AF52" s="2122"/>
      <c r="AG52" s="2122"/>
      <c r="AH52" s="2122"/>
      <c r="AI52" s="2122"/>
      <c r="AJ52" s="2122"/>
      <c r="AK52" s="2122"/>
      <c r="AL52" s="2122"/>
      <c r="AM52" s="2122"/>
      <c r="AN52" s="2122"/>
      <c r="AO52" s="2122"/>
      <c r="AP52" s="2122"/>
      <c r="AQ52" s="2122"/>
      <c r="AR52" s="2122"/>
      <c r="AS52" s="2122"/>
      <c r="AT52" s="2122"/>
      <c r="AU52" s="2122"/>
      <c r="AV52" s="2122"/>
      <c r="AW52" s="2122"/>
      <c r="AX52" s="2122"/>
      <c r="AY52" s="2122"/>
      <c r="AZ52" s="2122"/>
      <c r="BA52" s="2122"/>
      <c r="BB52" s="2122"/>
      <c r="BC52" s="2122"/>
      <c r="BD52" s="2122"/>
      <c r="BE52" s="2123"/>
    </row>
    <row r="53" spans="2:57">
      <c r="B53" s="2121"/>
      <c r="C53" s="2122"/>
      <c r="D53" s="2122"/>
      <c r="E53" s="2122"/>
      <c r="F53" s="2122"/>
      <c r="G53" s="2122"/>
      <c r="H53" s="2122"/>
      <c r="I53" s="2122"/>
      <c r="J53" s="2122"/>
      <c r="K53" s="2122"/>
      <c r="L53" s="2122"/>
      <c r="M53" s="2122"/>
      <c r="N53" s="2122"/>
      <c r="O53" s="2122"/>
      <c r="P53" s="2122"/>
      <c r="Q53" s="2122"/>
      <c r="R53" s="2122"/>
      <c r="S53" s="2122"/>
      <c r="T53" s="2122"/>
      <c r="U53" s="2122"/>
      <c r="V53" s="2122"/>
      <c r="W53" s="2122"/>
      <c r="X53" s="2122"/>
      <c r="Y53" s="2122"/>
      <c r="Z53" s="2122"/>
      <c r="AA53" s="2122"/>
      <c r="AB53" s="2122"/>
      <c r="AC53" s="2122"/>
      <c r="AD53" s="2122"/>
      <c r="AE53" s="2122"/>
      <c r="AF53" s="2122"/>
      <c r="AG53" s="2122"/>
      <c r="AH53" s="2122"/>
      <c r="AI53" s="2122"/>
      <c r="AJ53" s="2122"/>
      <c r="AK53" s="2122"/>
      <c r="AL53" s="2122"/>
      <c r="AM53" s="2122"/>
      <c r="AN53" s="2122"/>
      <c r="AO53" s="2122"/>
      <c r="AP53" s="2122"/>
      <c r="AQ53" s="2122"/>
      <c r="AR53" s="2122"/>
      <c r="AS53" s="2122"/>
      <c r="AT53" s="2122"/>
      <c r="AU53" s="2122"/>
      <c r="AV53" s="2122"/>
      <c r="AW53" s="2122"/>
      <c r="AX53" s="2122"/>
      <c r="AY53" s="2122"/>
      <c r="AZ53" s="2122"/>
      <c r="BA53" s="2122"/>
      <c r="BB53" s="2122"/>
      <c r="BC53" s="2122"/>
      <c r="BD53" s="2122"/>
      <c r="BE53" s="2123"/>
    </row>
    <row r="54" spans="2:57">
      <c r="B54" s="2121"/>
      <c r="C54" s="2122"/>
      <c r="D54" s="2122"/>
      <c r="E54" s="2122"/>
      <c r="F54" s="2122"/>
      <c r="G54" s="2122"/>
      <c r="H54" s="2122"/>
      <c r="I54" s="2122"/>
      <c r="J54" s="2122"/>
      <c r="K54" s="2122"/>
      <c r="L54" s="2122"/>
      <c r="M54" s="2122"/>
      <c r="N54" s="2122"/>
      <c r="O54" s="2122"/>
      <c r="P54" s="2122"/>
      <c r="Q54" s="2122"/>
      <c r="R54" s="2122"/>
      <c r="S54" s="2122"/>
      <c r="T54" s="2122"/>
      <c r="U54" s="2122"/>
      <c r="V54" s="2122"/>
      <c r="W54" s="2122"/>
      <c r="X54" s="2122"/>
      <c r="Y54" s="2122"/>
      <c r="Z54" s="2122"/>
      <c r="AA54" s="2122"/>
      <c r="AB54" s="2122"/>
      <c r="AC54" s="2122"/>
      <c r="AD54" s="2122"/>
      <c r="AE54" s="2122"/>
      <c r="AF54" s="2122"/>
      <c r="AG54" s="2122"/>
      <c r="AH54" s="2122"/>
      <c r="AI54" s="2122"/>
      <c r="AJ54" s="2122"/>
      <c r="AK54" s="2122"/>
      <c r="AL54" s="2122"/>
      <c r="AM54" s="2122"/>
      <c r="AN54" s="2122"/>
      <c r="AO54" s="2122"/>
      <c r="AP54" s="2122"/>
      <c r="AQ54" s="2122"/>
      <c r="AR54" s="2122"/>
      <c r="AS54" s="2122"/>
      <c r="AT54" s="2122"/>
      <c r="AU54" s="2122"/>
      <c r="AV54" s="2122"/>
      <c r="AW54" s="2122"/>
      <c r="AX54" s="2122"/>
      <c r="AY54" s="2122"/>
      <c r="AZ54" s="2122"/>
      <c r="BA54" s="2122"/>
      <c r="BB54" s="2122"/>
      <c r="BC54" s="2122"/>
      <c r="BD54" s="2122"/>
      <c r="BE54" s="2123"/>
    </row>
    <row r="55" spans="2:57">
      <c r="B55" s="2121"/>
      <c r="C55" s="2122"/>
      <c r="D55" s="2122"/>
      <c r="E55" s="2122"/>
      <c r="F55" s="2122"/>
      <c r="G55" s="2122"/>
      <c r="H55" s="2122"/>
      <c r="I55" s="2122"/>
      <c r="J55" s="2122"/>
      <c r="K55" s="2122"/>
      <c r="L55" s="2122"/>
      <c r="M55" s="2122"/>
      <c r="N55" s="2122"/>
      <c r="O55" s="2122"/>
      <c r="P55" s="2122"/>
      <c r="Q55" s="2122"/>
      <c r="R55" s="2122"/>
      <c r="S55" s="2122"/>
      <c r="T55" s="2122"/>
      <c r="U55" s="2122"/>
      <c r="V55" s="2122"/>
      <c r="W55" s="2122"/>
      <c r="X55" s="2122"/>
      <c r="Y55" s="2122"/>
      <c r="Z55" s="2122"/>
      <c r="AA55" s="2122"/>
      <c r="AB55" s="2122"/>
      <c r="AC55" s="2122"/>
      <c r="AD55" s="2122"/>
      <c r="AE55" s="2122"/>
      <c r="AF55" s="2122"/>
      <c r="AG55" s="2122"/>
      <c r="AH55" s="2122"/>
      <c r="AI55" s="2122"/>
      <c r="AJ55" s="2122"/>
      <c r="AK55" s="2122"/>
      <c r="AL55" s="2122"/>
      <c r="AM55" s="2122"/>
      <c r="AN55" s="2122"/>
      <c r="AO55" s="2122"/>
      <c r="AP55" s="2122"/>
      <c r="AQ55" s="2122"/>
      <c r="AR55" s="2122"/>
      <c r="AS55" s="2122"/>
      <c r="AT55" s="2122"/>
      <c r="AU55" s="2122"/>
      <c r="AV55" s="2122"/>
      <c r="AW55" s="2122"/>
      <c r="AX55" s="2122"/>
      <c r="AY55" s="2122"/>
      <c r="AZ55" s="2122"/>
      <c r="BA55" s="2122"/>
      <c r="BB55" s="2122"/>
      <c r="BC55" s="2122"/>
      <c r="BD55" s="2122"/>
      <c r="BE55" s="2123"/>
    </row>
    <row r="56" spans="2:57">
      <c r="B56" s="2121"/>
      <c r="C56" s="2122"/>
      <c r="D56" s="2122"/>
      <c r="E56" s="2122"/>
      <c r="F56" s="2122"/>
      <c r="G56" s="2122"/>
      <c r="H56" s="2122"/>
      <c r="I56" s="2122"/>
      <c r="J56" s="2122"/>
      <c r="K56" s="2122"/>
      <c r="L56" s="2122"/>
      <c r="M56" s="2122"/>
      <c r="N56" s="2122"/>
      <c r="O56" s="2122"/>
      <c r="P56" s="2122"/>
      <c r="Q56" s="2122"/>
      <c r="R56" s="2122"/>
      <c r="S56" s="2122"/>
      <c r="T56" s="2122"/>
      <c r="U56" s="2122"/>
      <c r="V56" s="2122"/>
      <c r="W56" s="2122"/>
      <c r="X56" s="2122"/>
      <c r="Y56" s="2122"/>
      <c r="Z56" s="2122"/>
      <c r="AA56" s="2122"/>
      <c r="AB56" s="2122"/>
      <c r="AC56" s="2122"/>
      <c r="AD56" s="2122"/>
      <c r="AE56" s="2122"/>
      <c r="AF56" s="2122"/>
      <c r="AG56" s="2122"/>
      <c r="AH56" s="2122"/>
      <c r="AI56" s="2122"/>
      <c r="AJ56" s="2122"/>
      <c r="AK56" s="2122"/>
      <c r="AL56" s="2122"/>
      <c r="AM56" s="2122"/>
      <c r="AN56" s="2122"/>
      <c r="AO56" s="2122"/>
      <c r="AP56" s="2122"/>
      <c r="AQ56" s="2122"/>
      <c r="AR56" s="2122"/>
      <c r="AS56" s="2122"/>
      <c r="AT56" s="2122"/>
      <c r="AU56" s="2122"/>
      <c r="AV56" s="2122"/>
      <c r="AW56" s="2122"/>
      <c r="AX56" s="2122"/>
      <c r="AY56" s="2122"/>
      <c r="AZ56" s="2122"/>
      <c r="BA56" s="2122"/>
      <c r="BB56" s="2122"/>
      <c r="BC56" s="2122"/>
      <c r="BD56" s="2122"/>
      <c r="BE56" s="2123"/>
    </row>
    <row r="57" spans="2:57">
      <c r="B57" s="2121"/>
      <c r="C57" s="2122"/>
      <c r="D57" s="2122"/>
      <c r="E57" s="2122"/>
      <c r="F57" s="2122"/>
      <c r="G57" s="2122"/>
      <c r="H57" s="2122"/>
      <c r="I57" s="2122"/>
      <c r="J57" s="2122"/>
      <c r="K57" s="2122"/>
      <c r="L57" s="2122"/>
      <c r="M57" s="2122"/>
      <c r="N57" s="2122"/>
      <c r="O57" s="2122"/>
      <c r="P57" s="2122"/>
      <c r="Q57" s="2122"/>
      <c r="R57" s="2122"/>
      <c r="S57" s="2122"/>
      <c r="T57" s="2122"/>
      <c r="U57" s="2122"/>
      <c r="V57" s="2122"/>
      <c r="W57" s="2122"/>
      <c r="X57" s="2122"/>
      <c r="Y57" s="2122"/>
      <c r="Z57" s="2122"/>
      <c r="AA57" s="2122"/>
      <c r="AB57" s="2122"/>
      <c r="AC57" s="2122"/>
      <c r="AD57" s="2122"/>
      <c r="AE57" s="2122"/>
      <c r="AF57" s="2122"/>
      <c r="AG57" s="2122"/>
      <c r="AH57" s="2122"/>
      <c r="AI57" s="2122"/>
      <c r="AJ57" s="2122"/>
      <c r="AK57" s="2122"/>
      <c r="AL57" s="2122"/>
      <c r="AM57" s="2122"/>
      <c r="AN57" s="2122"/>
      <c r="AO57" s="2122"/>
      <c r="AP57" s="2122"/>
      <c r="AQ57" s="2122"/>
      <c r="AR57" s="2122"/>
      <c r="AS57" s="2122"/>
      <c r="AT57" s="2122"/>
      <c r="AU57" s="2122"/>
      <c r="AV57" s="2122"/>
      <c r="AW57" s="2122"/>
      <c r="AX57" s="2122"/>
      <c r="AY57" s="2122"/>
      <c r="AZ57" s="2122"/>
      <c r="BA57" s="2122"/>
      <c r="BB57" s="2122"/>
      <c r="BC57" s="2122"/>
      <c r="BD57" s="2122"/>
      <c r="BE57" s="2123"/>
    </row>
    <row r="58" spans="2:57" ht="17.7" customHeight="1">
      <c r="B58" s="2121"/>
      <c r="C58" s="2122"/>
      <c r="D58" s="2122"/>
      <c r="E58" s="2122"/>
      <c r="F58" s="2122"/>
      <c r="G58" s="2122"/>
      <c r="H58" s="2122"/>
      <c r="I58" s="2122"/>
      <c r="J58" s="2122"/>
      <c r="K58" s="2122"/>
      <c r="L58" s="2122"/>
      <c r="M58" s="2122"/>
      <c r="N58" s="2122"/>
      <c r="O58" s="2122"/>
      <c r="P58" s="2122"/>
      <c r="Q58" s="2122"/>
      <c r="R58" s="2122"/>
      <c r="S58" s="2122"/>
      <c r="T58" s="2122"/>
      <c r="U58" s="2122"/>
      <c r="V58" s="2122"/>
      <c r="W58" s="2122"/>
      <c r="X58" s="2122"/>
      <c r="Y58" s="2122"/>
      <c r="Z58" s="2122"/>
      <c r="AA58" s="2122"/>
      <c r="AB58" s="2122"/>
      <c r="AC58" s="2122"/>
      <c r="AD58" s="2122"/>
      <c r="AE58" s="2122"/>
      <c r="AF58" s="2122"/>
      <c r="AG58" s="2122"/>
      <c r="AH58" s="2122"/>
      <c r="AI58" s="2122"/>
      <c r="AJ58" s="2122"/>
      <c r="AK58" s="2122"/>
      <c r="AL58" s="2122"/>
      <c r="AM58" s="2122"/>
      <c r="AN58" s="2122"/>
      <c r="AO58" s="2122"/>
      <c r="AP58" s="2122"/>
      <c r="AQ58" s="2122"/>
      <c r="AR58" s="2122"/>
      <c r="AS58" s="2122"/>
      <c r="AT58" s="2122"/>
      <c r="AU58" s="2122"/>
      <c r="AV58" s="2122"/>
      <c r="AW58" s="2122"/>
      <c r="AX58" s="2122"/>
      <c r="AY58" s="2122"/>
      <c r="AZ58" s="2122"/>
      <c r="BA58" s="2122"/>
      <c r="BB58" s="2122"/>
      <c r="BC58" s="2122"/>
      <c r="BD58" s="2122"/>
      <c r="BE58" s="2123"/>
    </row>
    <row r="59" spans="2:57">
      <c r="B59" s="2121"/>
      <c r="C59" s="2122"/>
      <c r="D59" s="2122"/>
      <c r="E59" s="2122"/>
      <c r="F59" s="2122"/>
      <c r="G59" s="2122"/>
      <c r="H59" s="2122"/>
      <c r="I59" s="2122"/>
      <c r="J59" s="2122"/>
      <c r="K59" s="2122"/>
      <c r="L59" s="2122"/>
      <c r="M59" s="2122"/>
      <c r="N59" s="2122"/>
      <c r="O59" s="2122"/>
      <c r="P59" s="2122"/>
      <c r="Q59" s="2122"/>
      <c r="R59" s="2122"/>
      <c r="S59" s="2122"/>
      <c r="T59" s="2122"/>
      <c r="U59" s="2122"/>
      <c r="V59" s="2122"/>
      <c r="W59" s="2122"/>
      <c r="X59" s="2122"/>
      <c r="Y59" s="2122"/>
      <c r="Z59" s="2122"/>
      <c r="AA59" s="2122"/>
      <c r="AB59" s="2122"/>
      <c r="AC59" s="2122"/>
      <c r="AD59" s="2122"/>
      <c r="AE59" s="2122"/>
      <c r="AF59" s="2122"/>
      <c r="AG59" s="2122"/>
      <c r="AH59" s="2122"/>
      <c r="AI59" s="2122"/>
      <c r="AJ59" s="2122"/>
      <c r="AK59" s="2122"/>
      <c r="AL59" s="2122"/>
      <c r="AM59" s="2122"/>
      <c r="AN59" s="2122"/>
      <c r="AO59" s="2122"/>
      <c r="AP59" s="2122"/>
      <c r="AQ59" s="2122"/>
      <c r="AR59" s="2122"/>
      <c r="AS59" s="2122"/>
      <c r="AT59" s="2122"/>
      <c r="AU59" s="2122"/>
      <c r="AV59" s="2122"/>
      <c r="AW59" s="2122"/>
      <c r="AX59" s="2122"/>
      <c r="AY59" s="2122"/>
      <c r="AZ59" s="2122"/>
      <c r="BA59" s="2122"/>
      <c r="BB59" s="2122"/>
      <c r="BC59" s="2122"/>
      <c r="BD59" s="2122"/>
      <c r="BE59" s="2123"/>
    </row>
    <row r="60" spans="2:57">
      <c r="B60" s="2121"/>
      <c r="C60" s="2122"/>
      <c r="D60" s="2122"/>
      <c r="E60" s="2122"/>
      <c r="F60" s="2122"/>
      <c r="G60" s="2122"/>
      <c r="H60" s="2122"/>
      <c r="I60" s="2122"/>
      <c r="J60" s="2122"/>
      <c r="K60" s="2122"/>
      <c r="L60" s="2122"/>
      <c r="M60" s="2122"/>
      <c r="N60" s="2122"/>
      <c r="O60" s="2122"/>
      <c r="P60" s="2122"/>
      <c r="Q60" s="2122"/>
      <c r="R60" s="2122"/>
      <c r="S60" s="2122"/>
      <c r="T60" s="2122"/>
      <c r="U60" s="2122"/>
      <c r="V60" s="2122"/>
      <c r="W60" s="2122"/>
      <c r="X60" s="2122"/>
      <c r="Y60" s="2122"/>
      <c r="Z60" s="2122"/>
      <c r="AA60" s="2122"/>
      <c r="AB60" s="2122"/>
      <c r="AC60" s="2122"/>
      <c r="AD60" s="2122"/>
      <c r="AE60" s="2122"/>
      <c r="AF60" s="2122"/>
      <c r="AG60" s="2122"/>
      <c r="AH60" s="2122"/>
      <c r="AI60" s="2122"/>
      <c r="AJ60" s="2122"/>
      <c r="AK60" s="2122"/>
      <c r="AL60" s="2122"/>
      <c r="AM60" s="2122"/>
      <c r="AN60" s="2122"/>
      <c r="AO60" s="2122"/>
      <c r="AP60" s="2122"/>
      <c r="AQ60" s="2122"/>
      <c r="AR60" s="2122"/>
      <c r="AS60" s="2122"/>
      <c r="AT60" s="2122"/>
      <c r="AU60" s="2122"/>
      <c r="AV60" s="2122"/>
      <c r="AW60" s="2122"/>
      <c r="AX60" s="2122"/>
      <c r="AY60" s="2122"/>
      <c r="AZ60" s="2122"/>
      <c r="BA60" s="2122"/>
      <c r="BB60" s="2122"/>
      <c r="BC60" s="2122"/>
      <c r="BD60" s="2122"/>
      <c r="BE60" s="2123"/>
    </row>
    <row r="61" spans="2:57">
      <c r="B61" s="2121"/>
      <c r="C61" s="2122"/>
      <c r="D61" s="2122"/>
      <c r="E61" s="2122"/>
      <c r="F61" s="2122"/>
      <c r="G61" s="2122"/>
      <c r="H61" s="2122"/>
      <c r="I61" s="2122"/>
      <c r="J61" s="2122"/>
      <c r="K61" s="2122"/>
      <c r="L61" s="2122"/>
      <c r="M61" s="2122"/>
      <c r="N61" s="2122"/>
      <c r="O61" s="2122"/>
      <c r="P61" s="2122"/>
      <c r="Q61" s="2122"/>
      <c r="R61" s="2122"/>
      <c r="S61" s="2122"/>
      <c r="T61" s="2122"/>
      <c r="U61" s="2122"/>
      <c r="V61" s="2122"/>
      <c r="W61" s="2122"/>
      <c r="X61" s="2122"/>
      <c r="Y61" s="2122"/>
      <c r="Z61" s="2122"/>
      <c r="AA61" s="2122"/>
      <c r="AB61" s="2122"/>
      <c r="AC61" s="2122"/>
      <c r="AD61" s="2122"/>
      <c r="AE61" s="2122"/>
      <c r="AF61" s="2122"/>
      <c r="AG61" s="2122"/>
      <c r="AH61" s="2122"/>
      <c r="AI61" s="2122"/>
      <c r="AJ61" s="2122"/>
      <c r="AK61" s="2122"/>
      <c r="AL61" s="2122"/>
      <c r="AM61" s="2122"/>
      <c r="AN61" s="2122"/>
      <c r="AO61" s="2122"/>
      <c r="AP61" s="2122"/>
      <c r="AQ61" s="2122"/>
      <c r="AR61" s="2122"/>
      <c r="AS61" s="2122"/>
      <c r="AT61" s="2122"/>
      <c r="AU61" s="2122"/>
      <c r="AV61" s="2122"/>
      <c r="AW61" s="2122"/>
      <c r="AX61" s="2122"/>
      <c r="AY61" s="2122"/>
      <c r="AZ61" s="2122"/>
      <c r="BA61" s="2122"/>
      <c r="BB61" s="2122"/>
      <c r="BC61" s="2122"/>
      <c r="BD61" s="2122"/>
      <c r="BE61" s="2123"/>
    </row>
    <row r="62" spans="2:57">
      <c r="B62" s="2121"/>
      <c r="C62" s="2122"/>
      <c r="D62" s="2122"/>
      <c r="E62" s="2122"/>
      <c r="F62" s="2122"/>
      <c r="G62" s="2122"/>
      <c r="H62" s="2122"/>
      <c r="I62" s="2122"/>
      <c r="J62" s="2122"/>
      <c r="K62" s="2122"/>
      <c r="L62" s="2122"/>
      <c r="M62" s="2122"/>
      <c r="N62" s="2122"/>
      <c r="O62" s="2122"/>
      <c r="P62" s="2122"/>
      <c r="Q62" s="2122"/>
      <c r="R62" s="2122"/>
      <c r="S62" s="2122"/>
      <c r="T62" s="2122"/>
      <c r="U62" s="2122"/>
      <c r="V62" s="2122"/>
      <c r="W62" s="2122"/>
      <c r="X62" s="2122"/>
      <c r="Y62" s="2122"/>
      <c r="Z62" s="2122"/>
      <c r="AA62" s="2122"/>
      <c r="AB62" s="2122"/>
      <c r="AC62" s="2122"/>
      <c r="AD62" s="2122"/>
      <c r="AE62" s="2122"/>
      <c r="AF62" s="2122"/>
      <c r="AG62" s="2122"/>
      <c r="AH62" s="2122"/>
      <c r="AI62" s="2122"/>
      <c r="AJ62" s="2122"/>
      <c r="AK62" s="2122"/>
      <c r="AL62" s="2122"/>
      <c r="AM62" s="2122"/>
      <c r="AN62" s="2122"/>
      <c r="AO62" s="2122"/>
      <c r="AP62" s="2122"/>
      <c r="AQ62" s="2122"/>
      <c r="AR62" s="2122"/>
      <c r="AS62" s="2122"/>
      <c r="AT62" s="2122"/>
      <c r="AU62" s="2122"/>
      <c r="AV62" s="2122"/>
      <c r="AW62" s="2122"/>
      <c r="AX62" s="2122"/>
      <c r="AY62" s="2122"/>
      <c r="AZ62" s="2122"/>
      <c r="BA62" s="2122"/>
      <c r="BB62" s="2122"/>
      <c r="BC62" s="2122"/>
      <c r="BD62" s="2122"/>
      <c r="BE62" s="2123"/>
    </row>
    <row r="63" spans="2:57" ht="13.8" thickBot="1">
      <c r="B63" s="18"/>
      <c r="C63" s="19"/>
      <c r="D63" s="19"/>
      <c r="E63" s="19"/>
      <c r="F63" s="19"/>
      <c r="G63" s="19"/>
      <c r="H63" s="19"/>
      <c r="I63" s="19"/>
      <c r="J63" s="19"/>
      <c r="K63" s="19"/>
      <c r="L63" s="19"/>
      <c r="M63" s="19"/>
      <c r="N63" s="19"/>
      <c r="O63" s="19"/>
      <c r="P63" s="19"/>
      <c r="Q63" s="19"/>
      <c r="R63" s="19"/>
      <c r="S63" s="19"/>
      <c r="T63" s="19"/>
      <c r="U63" s="19"/>
      <c r="V63" s="19"/>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1"/>
    </row>
  </sheetData>
  <sheetProtection sheet="1" insertHyperlinks="0"/>
  <mergeCells count="20">
    <mergeCell ref="B3:BE5"/>
    <mergeCell ref="B6:BE8"/>
    <mergeCell ref="K10:Z10"/>
    <mergeCell ref="AL10:BC10"/>
    <mergeCell ref="K11:Z11"/>
    <mergeCell ref="AL11:BC11"/>
    <mergeCell ref="AA11:AK11"/>
    <mergeCell ref="AA10:AK10"/>
    <mergeCell ref="B11:J11"/>
    <mergeCell ref="B10:J10"/>
    <mergeCell ref="K12:Z12"/>
    <mergeCell ref="AL12:BC12"/>
    <mergeCell ref="K13:Z13"/>
    <mergeCell ref="AL13:BC13"/>
    <mergeCell ref="B15:BE62"/>
    <mergeCell ref="AA13:AK13"/>
    <mergeCell ref="AA12:AK12"/>
    <mergeCell ref="C12:J12"/>
    <mergeCell ref="B13:H13"/>
    <mergeCell ref="I13:J13"/>
  </mergeCells>
  <printOptions horizontalCentered="1"/>
  <pageMargins left="0.23622047244094491" right="0.23622047244094491" top="0.47244094488188981" bottom="0.39370078740157483" header="0" footer="0.19685039370078741"/>
  <pageSetup scale="58" orientation="portrait" r:id="rId1"/>
  <headerFooter alignWithMargins="0">
    <oddHeader xml:space="preserve">&amp;L&amp;G&amp;R&amp;"-,Bold"&amp;K000000GL-PPAP-001.14&amp;KFF0000
</oddHeader>
    <oddFooter>&amp;LEffective Date: 01/06/2023&amp;C&amp;P / &amp;N&amp;RRevision 1</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D8"/>
  <sheetViews>
    <sheetView zoomScaleNormal="100" workbookViewId="0">
      <selection activeCell="F6" sqref="F6"/>
    </sheetView>
  </sheetViews>
  <sheetFormatPr defaultRowHeight="14.4"/>
  <cols>
    <col min="2" max="2" width="10.44140625" bestFit="1" customWidth="1"/>
    <col min="3" max="3" width="40.6640625" customWidth="1"/>
  </cols>
  <sheetData>
    <row r="1" spans="1:4" ht="15" thickBot="1">
      <c r="A1" s="96" t="s">
        <v>782</v>
      </c>
      <c r="B1" s="97" t="s">
        <v>465</v>
      </c>
      <c r="C1" s="97" t="s">
        <v>783</v>
      </c>
      <c r="D1" s="98" t="s">
        <v>784</v>
      </c>
    </row>
    <row r="2" spans="1:4">
      <c r="A2" s="867">
        <v>1</v>
      </c>
      <c r="B2" s="868">
        <v>45078</v>
      </c>
      <c r="C2" s="869" t="s">
        <v>785</v>
      </c>
      <c r="D2" s="867"/>
    </row>
    <row r="3" spans="1:4">
      <c r="A3" s="870">
        <v>2</v>
      </c>
      <c r="B3" s="871">
        <v>45156</v>
      </c>
      <c r="C3" s="872" t="s">
        <v>786</v>
      </c>
      <c r="D3" s="870"/>
    </row>
    <row r="4" spans="1:4">
      <c r="A4" s="870">
        <v>3</v>
      </c>
      <c r="B4" s="871">
        <v>45278</v>
      </c>
      <c r="C4" s="872" t="s">
        <v>787</v>
      </c>
      <c r="D4" s="870"/>
    </row>
    <row r="5" spans="1:4">
      <c r="A5" s="870">
        <v>4</v>
      </c>
      <c r="B5" s="871">
        <v>45376</v>
      </c>
      <c r="C5" s="872" t="s">
        <v>795</v>
      </c>
      <c r="D5" s="870"/>
    </row>
    <row r="6" spans="1:4">
      <c r="A6" s="870"/>
      <c r="B6" s="871"/>
      <c r="C6" s="872"/>
      <c r="D6" s="870"/>
    </row>
    <row r="7" spans="1:4">
      <c r="A7" s="870"/>
      <c r="B7" s="871"/>
      <c r="C7" s="872"/>
      <c r="D7" s="870"/>
    </row>
    <row r="8" spans="1:4">
      <c r="A8" s="870"/>
      <c r="B8" s="870"/>
      <c r="C8" s="872"/>
      <c r="D8" s="870"/>
    </row>
  </sheetData>
  <pageMargins left="0.7" right="0.7" top="0.75" bottom="0.75" header="0.3" footer="0.3"/>
  <pageSetup paperSize="9" orientation="portrait" r:id="rId1"/>
  <headerFooter>
    <oddHeader xml:space="preserve">&amp;L
&amp;RUK-PPAPPACKAGE/01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BR92"/>
  <sheetViews>
    <sheetView showGridLines="0" topLeftCell="A13" zoomScale="70" zoomScaleNormal="70" zoomScaleSheetLayoutView="85" zoomScalePageLayoutView="60" workbookViewId="0">
      <selection activeCell="BZ35" sqref="BZ35"/>
    </sheetView>
  </sheetViews>
  <sheetFormatPr defaultColWidth="2.6640625" defaultRowHeight="13.2"/>
  <cols>
    <col min="1" max="19" width="2.6640625" style="1"/>
    <col min="20" max="20" width="3.6640625" style="1" customWidth="1"/>
    <col min="21" max="69" width="2.6640625" style="1"/>
    <col min="70" max="70" width="5.33203125" style="1" hidden="1" customWidth="1"/>
    <col min="71" max="16384" width="2.6640625" style="1"/>
  </cols>
  <sheetData>
    <row r="1" spans="2:70" s="46" customFormat="1" ht="22.2" customHeight="1" thickBot="1">
      <c r="B1" s="1059"/>
      <c r="C1" s="1059"/>
      <c r="D1" s="1059"/>
      <c r="E1" s="1059"/>
      <c r="F1" s="1059"/>
      <c r="G1" s="1059"/>
      <c r="H1" s="1059"/>
      <c r="I1" s="1059"/>
      <c r="J1" s="1059"/>
      <c r="K1" s="1059"/>
      <c r="L1" s="1059"/>
      <c r="M1" s="1059"/>
      <c r="N1" s="1059"/>
      <c r="O1" s="1059"/>
      <c r="P1" s="1059"/>
      <c r="Q1" s="1059"/>
      <c r="R1" s="1059"/>
      <c r="S1" s="1059"/>
      <c r="T1" s="1059"/>
      <c r="U1" s="1059"/>
      <c r="V1" s="1059"/>
      <c r="W1" s="1059"/>
      <c r="X1" s="1059"/>
      <c r="Y1" s="1059"/>
      <c r="Z1" s="1059"/>
      <c r="AA1" s="1059"/>
      <c r="AB1" s="1059"/>
      <c r="AC1" s="1059"/>
      <c r="AD1" s="1059"/>
      <c r="AE1" s="1059"/>
      <c r="AF1" s="1059"/>
      <c r="AG1" s="1059"/>
      <c r="AH1" s="1059"/>
      <c r="AI1" s="1059"/>
      <c r="AJ1" s="1059"/>
      <c r="AK1" s="1059"/>
      <c r="AL1" s="1059"/>
      <c r="AM1" s="1059"/>
      <c r="AN1" s="1059"/>
      <c r="AO1" s="1059"/>
      <c r="AP1" s="1059"/>
      <c r="AQ1" s="1059"/>
      <c r="AR1" s="1059"/>
      <c r="AS1" s="1059"/>
      <c r="AT1" s="1059"/>
      <c r="AU1" s="1059"/>
      <c r="AV1" s="1059"/>
      <c r="AW1" s="1059"/>
      <c r="AX1" s="1059"/>
      <c r="AY1" s="1059"/>
      <c r="AZ1" s="1059"/>
      <c r="BA1" s="1059"/>
      <c r="BB1" s="1059"/>
      <c r="BC1" s="1059"/>
      <c r="BD1" s="1059"/>
      <c r="BE1" s="1059"/>
    </row>
    <row r="2" spans="2:70" s="46" customFormat="1" ht="19.5" customHeight="1">
      <c r="B2" s="1116" t="s">
        <v>132</v>
      </c>
      <c r="C2" s="1117"/>
      <c r="D2" s="1117"/>
      <c r="E2" s="1117"/>
      <c r="F2" s="1117"/>
      <c r="G2" s="1117"/>
      <c r="H2" s="1117"/>
      <c r="I2" s="1117"/>
      <c r="J2" s="1117"/>
      <c r="K2" s="1117"/>
      <c r="L2" s="1117"/>
      <c r="M2" s="1117"/>
      <c r="N2" s="1117"/>
      <c r="O2" s="1117"/>
      <c r="P2" s="1117"/>
      <c r="Q2" s="1117"/>
      <c r="R2" s="1117"/>
      <c r="S2" s="1117"/>
      <c r="T2" s="1117"/>
      <c r="U2" s="1117"/>
      <c r="V2" s="1117"/>
      <c r="W2" s="1117"/>
      <c r="X2" s="1117"/>
      <c r="Y2" s="1117"/>
      <c r="Z2" s="1117"/>
      <c r="AA2" s="1117"/>
      <c r="AB2" s="1117"/>
      <c r="AC2" s="1117"/>
      <c r="AD2" s="1117"/>
      <c r="AE2" s="1117"/>
      <c r="AF2" s="1117"/>
      <c r="AG2" s="1117"/>
      <c r="AH2" s="1117"/>
      <c r="AI2" s="1117"/>
      <c r="AJ2" s="1117"/>
      <c r="AK2" s="1117"/>
      <c r="AL2" s="1117"/>
      <c r="AM2" s="1117"/>
      <c r="AN2" s="1117"/>
      <c r="AO2" s="1117"/>
      <c r="AP2" s="1117"/>
      <c r="AQ2" s="1117"/>
      <c r="AR2" s="1117"/>
      <c r="AS2" s="1117"/>
      <c r="AT2" s="1117"/>
      <c r="AU2" s="1117"/>
      <c r="AV2" s="1117"/>
      <c r="AW2" s="1117"/>
      <c r="AX2" s="1117"/>
      <c r="AY2" s="1117"/>
      <c r="AZ2" s="1117"/>
      <c r="BA2" s="1117"/>
      <c r="BB2" s="1117"/>
      <c r="BC2" s="1117"/>
      <c r="BD2" s="1117"/>
      <c r="BE2" s="1118"/>
    </row>
    <row r="3" spans="2:70" s="46" customFormat="1" ht="19.5" customHeight="1">
      <c r="B3" s="1119"/>
      <c r="C3" s="1120"/>
      <c r="D3" s="1120"/>
      <c r="E3" s="1120"/>
      <c r="F3" s="1120"/>
      <c r="G3" s="1120"/>
      <c r="H3" s="1120"/>
      <c r="I3" s="1120"/>
      <c r="J3" s="1120"/>
      <c r="K3" s="1120"/>
      <c r="L3" s="1120"/>
      <c r="M3" s="1120"/>
      <c r="N3" s="1120"/>
      <c r="O3" s="1120"/>
      <c r="P3" s="1120"/>
      <c r="Q3" s="1120"/>
      <c r="R3" s="1120"/>
      <c r="S3" s="1120"/>
      <c r="T3" s="1120"/>
      <c r="U3" s="1120"/>
      <c r="V3" s="1120"/>
      <c r="W3" s="1120"/>
      <c r="X3" s="1120"/>
      <c r="Y3" s="1120"/>
      <c r="Z3" s="1120"/>
      <c r="AA3" s="1120"/>
      <c r="AB3" s="1120"/>
      <c r="AC3" s="1120"/>
      <c r="AD3" s="1120"/>
      <c r="AE3" s="1120"/>
      <c r="AF3" s="1120"/>
      <c r="AG3" s="1120"/>
      <c r="AH3" s="1120"/>
      <c r="AI3" s="1120"/>
      <c r="AJ3" s="1120"/>
      <c r="AK3" s="1120"/>
      <c r="AL3" s="1120"/>
      <c r="AM3" s="1120"/>
      <c r="AN3" s="1120"/>
      <c r="AO3" s="1120"/>
      <c r="AP3" s="1120"/>
      <c r="AQ3" s="1120"/>
      <c r="AR3" s="1120"/>
      <c r="AS3" s="1120"/>
      <c r="AT3" s="1120"/>
      <c r="AU3" s="1120"/>
      <c r="AV3" s="1120"/>
      <c r="AW3" s="1120"/>
      <c r="AX3" s="1120"/>
      <c r="AY3" s="1120"/>
      <c r="AZ3" s="1120"/>
      <c r="BA3" s="1120"/>
      <c r="BB3" s="1120"/>
      <c r="BC3" s="1120"/>
      <c r="BD3" s="1120"/>
      <c r="BE3" s="1121"/>
    </row>
    <row r="4" spans="2:70" ht="18.600000000000001" customHeight="1" thickBot="1">
      <c r="B4" s="1122"/>
      <c r="C4" s="1123"/>
      <c r="D4" s="1123"/>
      <c r="E4" s="1123"/>
      <c r="F4" s="1123"/>
      <c r="G4" s="1123"/>
      <c r="H4" s="1123"/>
      <c r="I4" s="1123"/>
      <c r="J4" s="1123"/>
      <c r="K4" s="1123"/>
      <c r="L4" s="1123"/>
      <c r="M4" s="1123"/>
      <c r="N4" s="1123"/>
      <c r="O4" s="1123"/>
      <c r="P4" s="1123"/>
      <c r="Q4" s="1123"/>
      <c r="R4" s="1123"/>
      <c r="S4" s="1123"/>
      <c r="T4" s="1123"/>
      <c r="U4" s="1123"/>
      <c r="V4" s="1123"/>
      <c r="W4" s="1123"/>
      <c r="X4" s="1123"/>
      <c r="Y4" s="1123"/>
      <c r="Z4" s="1123"/>
      <c r="AA4" s="1123"/>
      <c r="AB4" s="1123"/>
      <c r="AC4" s="1123"/>
      <c r="AD4" s="1123"/>
      <c r="AE4" s="1123"/>
      <c r="AF4" s="1123"/>
      <c r="AG4" s="1123"/>
      <c r="AH4" s="1123"/>
      <c r="AI4" s="1123"/>
      <c r="AJ4" s="1123"/>
      <c r="AK4" s="1123"/>
      <c r="AL4" s="1123"/>
      <c r="AM4" s="1123"/>
      <c r="AN4" s="1123"/>
      <c r="AO4" s="1123"/>
      <c r="AP4" s="1123"/>
      <c r="AQ4" s="1123"/>
      <c r="AR4" s="1123"/>
      <c r="AS4" s="1123"/>
      <c r="AT4" s="1123"/>
      <c r="AU4" s="1123"/>
      <c r="AV4" s="1123"/>
      <c r="AW4" s="1123"/>
      <c r="AX4" s="1123"/>
      <c r="AY4" s="1123"/>
      <c r="AZ4" s="1123"/>
      <c r="BA4" s="1123"/>
      <c r="BB4" s="1123"/>
      <c r="BC4" s="1123"/>
      <c r="BD4" s="1123"/>
      <c r="BE4" s="1124"/>
    </row>
    <row r="5" spans="2:70" ht="12.75" customHeight="1">
      <c r="B5" s="1125" t="s">
        <v>133</v>
      </c>
      <c r="C5" s="1126"/>
      <c r="D5" s="1126"/>
      <c r="E5" s="1126"/>
      <c r="F5" s="1126"/>
      <c r="G5" s="1126"/>
      <c r="H5" s="1126"/>
      <c r="I5" s="1126"/>
      <c r="J5" s="1126"/>
      <c r="K5" s="1126"/>
      <c r="L5" s="1126"/>
      <c r="M5" s="1126"/>
      <c r="N5" s="1126"/>
      <c r="O5" s="1126"/>
      <c r="P5" s="1126"/>
      <c r="Q5" s="1126"/>
      <c r="R5" s="1126"/>
      <c r="S5" s="1126"/>
      <c r="T5" s="1126"/>
      <c r="U5" s="1126"/>
      <c r="V5" s="1126"/>
      <c r="W5" s="1126"/>
      <c r="X5" s="1126"/>
      <c r="Y5" s="1126"/>
      <c r="Z5" s="1126"/>
      <c r="AA5" s="1126"/>
      <c r="AB5" s="1126"/>
      <c r="AC5" s="1126"/>
      <c r="AD5" s="1126"/>
      <c r="AE5" s="1126"/>
      <c r="AF5" s="1126"/>
      <c r="AG5" s="1126"/>
      <c r="AH5" s="1126"/>
      <c r="AI5" s="1126"/>
      <c r="AJ5" s="1126"/>
      <c r="AK5" s="1126"/>
      <c r="AL5" s="1126"/>
      <c r="AM5" s="1126"/>
      <c r="AN5" s="1126"/>
      <c r="AO5" s="1126"/>
      <c r="AP5" s="1126"/>
      <c r="AQ5" s="1126"/>
      <c r="AR5" s="1126"/>
      <c r="AS5" s="1126"/>
      <c r="AT5" s="1126"/>
      <c r="AU5" s="1126"/>
      <c r="AV5" s="1126"/>
      <c r="AW5" s="1126"/>
      <c r="AX5" s="1126"/>
      <c r="AY5" s="1126"/>
      <c r="AZ5" s="1126"/>
      <c r="BA5" s="1126"/>
      <c r="BB5" s="1126"/>
      <c r="BC5" s="1126"/>
      <c r="BD5" s="1126"/>
      <c r="BE5" s="1127"/>
    </row>
    <row r="6" spans="2:70">
      <c r="B6" s="1128"/>
      <c r="C6" s="1129"/>
      <c r="D6" s="1129"/>
      <c r="E6" s="1129"/>
      <c r="F6" s="1129"/>
      <c r="G6" s="1129"/>
      <c r="H6" s="1129"/>
      <c r="I6" s="1129"/>
      <c r="J6" s="1129"/>
      <c r="K6" s="1129"/>
      <c r="L6" s="1129"/>
      <c r="M6" s="1129"/>
      <c r="N6" s="1129"/>
      <c r="O6" s="1129"/>
      <c r="P6" s="1129"/>
      <c r="Q6" s="1129"/>
      <c r="R6" s="1129"/>
      <c r="S6" s="1129"/>
      <c r="T6" s="1129"/>
      <c r="U6" s="1129"/>
      <c r="V6" s="1129"/>
      <c r="W6" s="1129"/>
      <c r="X6" s="1129"/>
      <c r="Y6" s="1129"/>
      <c r="Z6" s="1129"/>
      <c r="AA6" s="1129"/>
      <c r="AB6" s="1129"/>
      <c r="AC6" s="1129"/>
      <c r="AD6" s="1129"/>
      <c r="AE6" s="1129"/>
      <c r="AF6" s="1129"/>
      <c r="AG6" s="1129"/>
      <c r="AH6" s="1129"/>
      <c r="AI6" s="1129"/>
      <c r="AJ6" s="1129"/>
      <c r="AK6" s="1129"/>
      <c r="AL6" s="1129"/>
      <c r="AM6" s="1129"/>
      <c r="AN6" s="1129"/>
      <c r="AO6" s="1129"/>
      <c r="AP6" s="1129"/>
      <c r="AQ6" s="1129"/>
      <c r="AR6" s="1129"/>
      <c r="AS6" s="1129"/>
      <c r="AT6" s="1129"/>
      <c r="AU6" s="1129"/>
      <c r="AV6" s="1129"/>
      <c r="AW6" s="1129"/>
      <c r="AX6" s="1129"/>
      <c r="AY6" s="1129"/>
      <c r="AZ6" s="1129"/>
      <c r="BA6" s="1129"/>
      <c r="BB6" s="1129"/>
      <c r="BC6" s="1129"/>
      <c r="BD6" s="1129"/>
      <c r="BE6" s="1130"/>
    </row>
    <row r="7" spans="2:70" ht="13.5" customHeight="1" thickBot="1">
      <c r="B7" s="933"/>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934"/>
      <c r="AF7" s="934"/>
      <c r="AG7" s="934"/>
      <c r="AH7" s="934"/>
      <c r="AI7" s="934"/>
      <c r="AJ7" s="934"/>
      <c r="AK7" s="934"/>
      <c r="AL7" s="934"/>
      <c r="AM7" s="934"/>
      <c r="AN7" s="934"/>
      <c r="AO7" s="934"/>
      <c r="AP7" s="934"/>
      <c r="AQ7" s="934"/>
      <c r="AR7" s="934"/>
      <c r="AS7" s="934"/>
      <c r="AT7" s="934"/>
      <c r="AU7" s="934"/>
      <c r="AV7" s="934"/>
      <c r="AW7" s="934"/>
      <c r="AX7" s="934"/>
      <c r="AY7" s="934"/>
      <c r="AZ7" s="934"/>
      <c r="BA7" s="934"/>
      <c r="BB7" s="934"/>
      <c r="BC7" s="934"/>
      <c r="BD7" s="934"/>
      <c r="BE7" s="935"/>
    </row>
    <row r="8" spans="2:70">
      <c r="B8" s="2"/>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4"/>
    </row>
    <row r="9" spans="2:70" s="161" customFormat="1" ht="34.950000000000003" customHeight="1">
      <c r="B9" s="1137" t="s">
        <v>2</v>
      </c>
      <c r="C9" s="1138"/>
      <c r="D9" s="1138"/>
      <c r="E9" s="1138"/>
      <c r="F9" s="1138"/>
      <c r="G9" s="1138"/>
      <c r="H9" s="1138"/>
      <c r="I9" s="1138"/>
      <c r="J9" s="1138"/>
      <c r="K9" s="1138"/>
      <c r="L9" s="1138"/>
      <c r="M9" s="1139"/>
      <c r="N9" s="1131">
        <f>('0. PAR'!AO9)</f>
        <v>0</v>
      </c>
      <c r="O9" s="1132"/>
      <c r="P9" s="1132"/>
      <c r="Q9" s="1132"/>
      <c r="R9" s="1132"/>
      <c r="S9" s="1132"/>
      <c r="T9" s="1132"/>
      <c r="U9" s="1132"/>
      <c r="V9" s="1132"/>
      <c r="W9" s="1132"/>
      <c r="X9" s="1132"/>
      <c r="Y9" s="1132"/>
      <c r="Z9" s="1133"/>
      <c r="AA9" s="1140" t="s">
        <v>3</v>
      </c>
      <c r="AB9" s="1138"/>
      <c r="AC9" s="1138"/>
      <c r="AD9" s="1138"/>
      <c r="AE9" s="1138"/>
      <c r="AF9" s="1138"/>
      <c r="AG9" s="1138"/>
      <c r="AH9" s="1138"/>
      <c r="AI9" s="1138"/>
      <c r="AJ9" s="1138"/>
      <c r="AK9" s="1138"/>
      <c r="AL9" s="1138"/>
      <c r="AM9" s="1138"/>
      <c r="AN9" s="1139"/>
      <c r="AO9" s="1141">
        <f>('0. PAR'!AO8)</f>
        <v>0</v>
      </c>
      <c r="AP9" s="1142"/>
      <c r="AQ9" s="1142"/>
      <c r="AR9" s="1142"/>
      <c r="AS9" s="1142"/>
      <c r="AT9" s="1142"/>
      <c r="AU9" s="1142"/>
      <c r="AV9" s="1142"/>
      <c r="AW9" s="1142"/>
      <c r="AX9" s="1142"/>
      <c r="AY9" s="1142"/>
      <c r="AZ9" s="1142"/>
      <c r="BA9" s="1142"/>
      <c r="BB9" s="1142"/>
      <c r="BC9" s="1143"/>
      <c r="BD9" s="159"/>
      <c r="BE9" s="163"/>
    </row>
    <row r="10" spans="2:70" s="161" customFormat="1" ht="34.950000000000003" customHeight="1">
      <c r="B10" s="1137" t="s">
        <v>134</v>
      </c>
      <c r="C10" s="1138"/>
      <c r="D10" s="1138"/>
      <c r="E10" s="1138"/>
      <c r="F10" s="1138"/>
      <c r="G10" s="1138"/>
      <c r="H10" s="1138"/>
      <c r="I10" s="1138"/>
      <c r="J10" s="1138"/>
      <c r="K10" s="1138"/>
      <c r="L10" s="1138"/>
      <c r="M10" s="1139"/>
      <c r="N10" s="1131">
        <f>('0. PAR'!I9)</f>
        <v>0</v>
      </c>
      <c r="O10" s="1132"/>
      <c r="P10" s="1132"/>
      <c r="Q10" s="1132"/>
      <c r="R10" s="1132"/>
      <c r="S10" s="1132"/>
      <c r="T10" s="1132"/>
      <c r="U10" s="1132"/>
      <c r="V10" s="1132"/>
      <c r="W10" s="1132"/>
      <c r="X10" s="1132"/>
      <c r="Y10" s="1132"/>
      <c r="Z10" s="1133"/>
      <c r="AA10" s="1140" t="s">
        <v>5</v>
      </c>
      <c r="AB10" s="1138"/>
      <c r="AC10" s="1138"/>
      <c r="AD10" s="1138"/>
      <c r="AE10" s="1138"/>
      <c r="AF10" s="1138"/>
      <c r="AG10" s="1138"/>
      <c r="AH10" s="1138"/>
      <c r="AI10" s="1138"/>
      <c r="AJ10" s="1138"/>
      <c r="AK10" s="1138"/>
      <c r="AL10" s="1138"/>
      <c r="AM10" s="1138"/>
      <c r="AN10" s="1139"/>
      <c r="AO10" s="1144">
        <f>('0. PAR'!AO9)</f>
        <v>0</v>
      </c>
      <c r="AP10" s="1145"/>
      <c r="AQ10" s="1145"/>
      <c r="AR10" s="1145"/>
      <c r="AS10" s="1145"/>
      <c r="AT10" s="1145"/>
      <c r="AU10" s="1145"/>
      <c r="AV10" s="1145"/>
      <c r="AW10" s="1145"/>
      <c r="AX10" s="1145"/>
      <c r="AY10" s="1145"/>
      <c r="AZ10" s="1145"/>
      <c r="BA10" s="1145"/>
      <c r="BB10" s="1145"/>
      <c r="BC10" s="1146"/>
      <c r="BD10" s="159"/>
      <c r="BE10" s="163"/>
      <c r="BR10" s="161" t="s">
        <v>65</v>
      </c>
    </row>
    <row r="11" spans="2:70" s="161" customFormat="1" ht="34.950000000000003" customHeight="1">
      <c r="B11" s="1137" t="s">
        <v>6</v>
      </c>
      <c r="C11" s="1138"/>
      <c r="D11" s="1138"/>
      <c r="E11" s="1138"/>
      <c r="F11" s="1138"/>
      <c r="G11" s="1138"/>
      <c r="H11" s="1138"/>
      <c r="I11" s="1138"/>
      <c r="J11" s="1138"/>
      <c r="K11" s="1138"/>
      <c r="L11" s="1138"/>
      <c r="M11" s="1139"/>
      <c r="N11" s="1131">
        <f>('0. PAR'!I10)</f>
        <v>0</v>
      </c>
      <c r="O11" s="1132"/>
      <c r="P11" s="1132"/>
      <c r="Q11" s="1132"/>
      <c r="R11" s="1132"/>
      <c r="S11" s="1132"/>
      <c r="T11" s="1132"/>
      <c r="U11" s="1132"/>
      <c r="V11" s="1132"/>
      <c r="W11" s="1132"/>
      <c r="X11" s="1132"/>
      <c r="Y11" s="1132"/>
      <c r="Z11" s="1133"/>
      <c r="AA11" s="1140" t="s">
        <v>7</v>
      </c>
      <c r="AB11" s="1138"/>
      <c r="AC11" s="1138"/>
      <c r="AD11" s="1138"/>
      <c r="AE11" s="1138"/>
      <c r="AF11" s="1138"/>
      <c r="AG11" s="1138"/>
      <c r="AH11" s="1138"/>
      <c r="AI11" s="1138"/>
      <c r="AJ11" s="1138"/>
      <c r="AK11" s="1138"/>
      <c r="AL11" s="1138"/>
      <c r="AM11" s="1138"/>
      <c r="AN11" s="1139"/>
      <c r="AO11" s="1144">
        <f>('0. PAR'!AO10)</f>
        <v>0</v>
      </c>
      <c r="AP11" s="1145"/>
      <c r="AQ11" s="1145"/>
      <c r="AR11" s="1145"/>
      <c r="AS11" s="1145"/>
      <c r="AT11" s="1145"/>
      <c r="AU11" s="1145"/>
      <c r="AV11" s="1145"/>
      <c r="AW11" s="1145"/>
      <c r="AX11" s="1145"/>
      <c r="AY11" s="1145"/>
      <c r="AZ11" s="1145"/>
      <c r="BA11" s="1145"/>
      <c r="BB11" s="1145"/>
      <c r="BC11" s="1146"/>
      <c r="BD11" s="159"/>
      <c r="BE11" s="163"/>
      <c r="BR11" s="161" t="s">
        <v>28</v>
      </c>
    </row>
    <row r="12" spans="2:70" s="161" customFormat="1" ht="34.950000000000003" customHeight="1">
      <c r="B12" s="1137" t="s">
        <v>135</v>
      </c>
      <c r="C12" s="1138"/>
      <c r="D12" s="1138"/>
      <c r="E12" s="1138"/>
      <c r="F12" s="1138"/>
      <c r="G12" s="1138"/>
      <c r="H12" s="1138"/>
      <c r="I12" s="1138"/>
      <c r="J12" s="1138"/>
      <c r="K12" s="1138"/>
      <c r="L12" s="1138" t="s">
        <v>9</v>
      </c>
      <c r="M12" s="1139"/>
      <c r="N12" s="1131">
        <f>('0. PAR'!I11)</f>
        <v>0</v>
      </c>
      <c r="O12" s="1132"/>
      <c r="P12" s="1132"/>
      <c r="Q12" s="1132"/>
      <c r="R12" s="1132"/>
      <c r="S12" s="1132"/>
      <c r="T12" s="1132"/>
      <c r="U12" s="1132"/>
      <c r="V12" s="1132"/>
      <c r="W12" s="1132"/>
      <c r="X12" s="1132"/>
      <c r="Y12" s="1132"/>
      <c r="Z12" s="1133"/>
      <c r="AA12" s="1140" t="s">
        <v>69</v>
      </c>
      <c r="AB12" s="1138"/>
      <c r="AC12" s="1138"/>
      <c r="AD12" s="1138"/>
      <c r="AE12" s="1138"/>
      <c r="AF12" s="1138"/>
      <c r="AG12" s="1138"/>
      <c r="AH12" s="1138"/>
      <c r="AI12" s="1138"/>
      <c r="AJ12" s="1138"/>
      <c r="AK12" s="1138"/>
      <c r="AL12" s="1138"/>
      <c r="AM12" s="1138"/>
      <c r="AN12" s="1139"/>
      <c r="AO12" s="1147"/>
      <c r="AP12" s="1148"/>
      <c r="AQ12" s="1148"/>
      <c r="AR12" s="1148"/>
      <c r="AS12" s="1148"/>
      <c r="AT12" s="1148"/>
      <c r="AU12" s="1148"/>
      <c r="AV12" s="1148"/>
      <c r="AW12" s="1148"/>
      <c r="AX12" s="1148"/>
      <c r="AY12" s="1148"/>
      <c r="AZ12" s="1148"/>
      <c r="BA12" s="1148"/>
      <c r="BB12" s="1148"/>
      <c r="BC12" s="1149"/>
      <c r="BD12" s="164"/>
      <c r="BE12" s="165"/>
      <c r="BR12" s="161" t="s">
        <v>31</v>
      </c>
    </row>
    <row r="13" spans="2:70" s="161" customFormat="1" ht="34.950000000000003" customHeight="1">
      <c r="B13" s="1134" t="s">
        <v>136</v>
      </c>
      <c r="C13" s="1135"/>
      <c r="D13" s="1135"/>
      <c r="E13" s="1135"/>
      <c r="F13" s="1135"/>
      <c r="G13" s="1135"/>
      <c r="H13" s="1135"/>
      <c r="I13" s="1135"/>
      <c r="J13" s="1135"/>
      <c r="K13" s="1135"/>
      <c r="L13" s="1135"/>
      <c r="M13" s="1136"/>
      <c r="N13" s="1131">
        <f>('0. PAR'!AO12)</f>
        <v>0</v>
      </c>
      <c r="O13" s="1132"/>
      <c r="P13" s="1132"/>
      <c r="Q13" s="1132"/>
      <c r="R13" s="1132"/>
      <c r="S13" s="1132"/>
      <c r="T13" s="1132"/>
      <c r="U13" s="1132"/>
      <c r="V13" s="1132"/>
      <c r="W13" s="1132"/>
      <c r="X13" s="1132"/>
      <c r="Y13" s="1132"/>
      <c r="Z13" s="1133"/>
      <c r="AB13" s="162"/>
      <c r="AD13" s="166"/>
      <c r="AE13" s="166"/>
      <c r="AF13" s="166"/>
      <c r="AG13" s="166"/>
      <c r="AH13" s="166"/>
      <c r="AI13" s="166"/>
      <c r="AJ13" s="166"/>
      <c r="AK13" s="166"/>
      <c r="AL13" s="167"/>
      <c r="AM13" s="167"/>
      <c r="AN13" s="167"/>
      <c r="AO13" s="167"/>
      <c r="AP13" s="167"/>
      <c r="AQ13" s="167"/>
      <c r="AR13" s="167"/>
      <c r="AS13" s="167"/>
      <c r="AT13" s="167"/>
      <c r="AU13" s="167"/>
      <c r="AV13" s="167"/>
      <c r="AW13" s="167"/>
      <c r="AX13" s="167"/>
      <c r="AY13" s="167"/>
      <c r="AZ13" s="167"/>
      <c r="BA13" s="167"/>
      <c r="BB13" s="167"/>
      <c r="BC13" s="167"/>
      <c r="BD13" s="168"/>
      <c r="BE13" s="165"/>
    </row>
    <row r="14" spans="2:70" ht="15.6" thickBot="1">
      <c r="B14" s="169"/>
      <c r="C14" s="170"/>
      <c r="D14" s="170"/>
      <c r="E14" s="170"/>
      <c r="F14" s="170"/>
      <c r="G14" s="170"/>
      <c r="H14" s="170"/>
      <c r="I14" s="170"/>
      <c r="J14" s="170"/>
      <c r="K14" s="170"/>
      <c r="L14" s="170"/>
      <c r="M14" s="170"/>
      <c r="N14" s="170"/>
      <c r="O14" s="170"/>
      <c r="P14" s="170"/>
      <c r="Q14" s="170"/>
      <c r="R14" s="170"/>
      <c r="S14" s="170"/>
      <c r="T14" s="170"/>
      <c r="U14" s="170"/>
      <c r="V14" s="170"/>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2"/>
      <c r="BK14" s="16"/>
    </row>
    <row r="15" spans="2:70" ht="16.2" customHeight="1">
      <c r="B15" s="1108"/>
      <c r="C15" s="1109"/>
      <c r="D15" s="1109"/>
      <c r="E15" s="1109"/>
      <c r="F15" s="1109"/>
      <c r="G15" s="1109"/>
      <c r="H15" s="1109"/>
      <c r="I15" s="1109"/>
      <c r="J15" s="1109"/>
      <c r="K15" s="1109"/>
      <c r="L15" s="1109"/>
      <c r="M15" s="1109"/>
      <c r="N15" s="1109"/>
      <c r="O15" s="1109"/>
      <c r="P15" s="1109"/>
      <c r="Q15" s="1109"/>
      <c r="R15" s="1109"/>
      <c r="S15" s="1109"/>
      <c r="T15" s="1109"/>
      <c r="U15" s="1109"/>
      <c r="V15" s="1109"/>
      <c r="W15" s="1109"/>
      <c r="X15" s="1109"/>
      <c r="Y15" s="1109"/>
      <c r="Z15" s="1109"/>
      <c r="AA15" s="1109"/>
      <c r="AB15" s="1109"/>
      <c r="AC15" s="1109"/>
      <c r="AD15" s="1109"/>
      <c r="AE15" s="1109"/>
      <c r="AF15" s="1109"/>
      <c r="AG15" s="1109"/>
      <c r="AH15" s="1109"/>
      <c r="AI15" s="1109"/>
      <c r="AJ15" s="1109"/>
      <c r="AK15" s="1109"/>
      <c r="AL15" s="1109"/>
      <c r="AM15" s="1109"/>
      <c r="AN15" s="1109"/>
      <c r="AO15" s="1109"/>
      <c r="AP15" s="1109"/>
      <c r="AQ15" s="1109"/>
      <c r="AR15" s="1109"/>
      <c r="AS15" s="1109"/>
      <c r="AT15" s="1109"/>
      <c r="AU15" s="1109"/>
      <c r="AV15" s="1109"/>
      <c r="AW15" s="1109"/>
      <c r="AX15" s="1109"/>
      <c r="AY15" s="1109"/>
      <c r="AZ15" s="1109"/>
      <c r="BA15" s="1109"/>
      <c r="BB15" s="1109"/>
      <c r="BC15" s="1109"/>
      <c r="BD15" s="1109"/>
      <c r="BE15" s="1110"/>
    </row>
    <row r="16" spans="2:70" ht="14.4" customHeight="1">
      <c r="B16" s="1111"/>
      <c r="C16" s="915"/>
      <c r="D16" s="915"/>
      <c r="E16" s="915"/>
      <c r="F16" s="915"/>
      <c r="G16" s="915"/>
      <c r="H16" s="915"/>
      <c r="I16" s="915"/>
      <c r="J16" s="915"/>
      <c r="K16" s="915"/>
      <c r="L16" s="915"/>
      <c r="M16" s="915"/>
      <c r="N16" s="915"/>
      <c r="O16" s="915"/>
      <c r="P16" s="915"/>
      <c r="Q16" s="915"/>
      <c r="R16" s="915"/>
      <c r="S16" s="915"/>
      <c r="T16" s="915"/>
      <c r="U16" s="915"/>
      <c r="V16" s="915"/>
      <c r="W16" s="915"/>
      <c r="X16" s="915"/>
      <c r="Y16" s="915"/>
      <c r="Z16" s="915"/>
      <c r="AA16" s="915"/>
      <c r="AB16" s="915"/>
      <c r="AC16" s="915"/>
      <c r="AD16" s="915"/>
      <c r="AE16" s="915"/>
      <c r="AF16" s="915"/>
      <c r="AG16" s="915"/>
      <c r="AH16" s="915"/>
      <c r="AI16" s="915"/>
      <c r="AJ16" s="915"/>
      <c r="AK16" s="915"/>
      <c r="AL16" s="915"/>
      <c r="AM16" s="915"/>
      <c r="AN16" s="915"/>
      <c r="AO16" s="915"/>
      <c r="AP16" s="915"/>
      <c r="AQ16" s="915"/>
      <c r="AR16" s="915"/>
      <c r="AS16" s="915"/>
      <c r="AT16" s="915"/>
      <c r="AU16" s="915"/>
      <c r="AV16" s="915"/>
      <c r="AW16" s="915"/>
      <c r="AX16" s="915"/>
      <c r="AY16" s="915"/>
      <c r="AZ16" s="915"/>
      <c r="BA16" s="915"/>
      <c r="BB16" s="915"/>
      <c r="BC16" s="915"/>
      <c r="BD16" s="915"/>
      <c r="BE16" s="1112"/>
    </row>
    <row r="17" spans="2:57" ht="14.4" customHeight="1">
      <c r="B17" s="1111"/>
      <c r="C17" s="915"/>
      <c r="D17" s="915"/>
      <c r="E17" s="915"/>
      <c r="F17" s="915"/>
      <c r="G17" s="915"/>
      <c r="H17" s="915"/>
      <c r="I17" s="915"/>
      <c r="J17" s="915"/>
      <c r="K17" s="915"/>
      <c r="L17" s="915"/>
      <c r="M17" s="915"/>
      <c r="N17" s="915"/>
      <c r="O17" s="915"/>
      <c r="P17" s="915"/>
      <c r="Q17" s="915"/>
      <c r="R17" s="915"/>
      <c r="S17" s="915"/>
      <c r="T17" s="915"/>
      <c r="U17" s="915"/>
      <c r="V17" s="915"/>
      <c r="W17" s="915"/>
      <c r="X17" s="915"/>
      <c r="Y17" s="915"/>
      <c r="Z17" s="915"/>
      <c r="AA17" s="915"/>
      <c r="AB17" s="915"/>
      <c r="AC17" s="915"/>
      <c r="AD17" s="915"/>
      <c r="AE17" s="915"/>
      <c r="AF17" s="915"/>
      <c r="AG17" s="915"/>
      <c r="AH17" s="915"/>
      <c r="AI17" s="915"/>
      <c r="AJ17" s="915"/>
      <c r="AK17" s="915"/>
      <c r="AL17" s="915"/>
      <c r="AM17" s="915"/>
      <c r="AN17" s="915"/>
      <c r="AO17" s="915"/>
      <c r="AP17" s="915"/>
      <c r="AQ17" s="915"/>
      <c r="AR17" s="915"/>
      <c r="AS17" s="915"/>
      <c r="AT17" s="915"/>
      <c r="AU17" s="915"/>
      <c r="AV17" s="915"/>
      <c r="AW17" s="915"/>
      <c r="AX17" s="915"/>
      <c r="AY17" s="915"/>
      <c r="AZ17" s="915"/>
      <c r="BA17" s="915"/>
      <c r="BB17" s="915"/>
      <c r="BC17" s="915"/>
      <c r="BD17" s="915"/>
      <c r="BE17" s="1112"/>
    </row>
    <row r="18" spans="2:57" ht="14.4" customHeight="1">
      <c r="B18" s="1111"/>
      <c r="C18" s="915"/>
      <c r="D18" s="915"/>
      <c r="E18" s="915"/>
      <c r="F18" s="915"/>
      <c r="G18" s="915"/>
      <c r="H18" s="915"/>
      <c r="I18" s="915"/>
      <c r="J18" s="915"/>
      <c r="K18" s="915"/>
      <c r="L18" s="915"/>
      <c r="M18" s="915"/>
      <c r="N18" s="915"/>
      <c r="O18" s="915"/>
      <c r="P18" s="915"/>
      <c r="Q18" s="915"/>
      <c r="R18" s="915"/>
      <c r="S18" s="915"/>
      <c r="T18" s="915"/>
      <c r="U18" s="915"/>
      <c r="V18" s="915"/>
      <c r="W18" s="915"/>
      <c r="X18" s="915"/>
      <c r="Y18" s="915"/>
      <c r="Z18" s="915"/>
      <c r="AA18" s="915"/>
      <c r="AB18" s="915"/>
      <c r="AC18" s="915"/>
      <c r="AD18" s="915"/>
      <c r="AE18" s="915"/>
      <c r="AF18" s="915"/>
      <c r="AG18" s="915"/>
      <c r="AH18" s="915"/>
      <c r="AI18" s="915"/>
      <c r="AJ18" s="915"/>
      <c r="AK18" s="915"/>
      <c r="AL18" s="915"/>
      <c r="AM18" s="915"/>
      <c r="AN18" s="915"/>
      <c r="AO18" s="915"/>
      <c r="AP18" s="915"/>
      <c r="AQ18" s="915"/>
      <c r="AR18" s="915"/>
      <c r="AS18" s="915"/>
      <c r="AT18" s="915"/>
      <c r="AU18" s="915"/>
      <c r="AV18" s="915"/>
      <c r="AW18" s="915"/>
      <c r="AX18" s="915"/>
      <c r="AY18" s="915"/>
      <c r="AZ18" s="915"/>
      <c r="BA18" s="915"/>
      <c r="BB18" s="915"/>
      <c r="BC18" s="915"/>
      <c r="BD18" s="915"/>
      <c r="BE18" s="1112"/>
    </row>
    <row r="19" spans="2:57" ht="14.4" customHeight="1">
      <c r="B19" s="1111"/>
      <c r="C19" s="915"/>
      <c r="D19" s="915"/>
      <c r="E19" s="915"/>
      <c r="F19" s="915"/>
      <c r="G19" s="915"/>
      <c r="H19" s="915"/>
      <c r="I19" s="915"/>
      <c r="J19" s="915"/>
      <c r="K19" s="915"/>
      <c r="L19" s="915"/>
      <c r="M19" s="915"/>
      <c r="N19" s="915"/>
      <c r="O19" s="915"/>
      <c r="P19" s="915"/>
      <c r="Q19" s="915"/>
      <c r="R19" s="915"/>
      <c r="S19" s="915"/>
      <c r="T19" s="915"/>
      <c r="U19" s="915"/>
      <c r="V19" s="915"/>
      <c r="W19" s="915"/>
      <c r="X19" s="915"/>
      <c r="Y19" s="915"/>
      <c r="Z19" s="915"/>
      <c r="AA19" s="915"/>
      <c r="AB19" s="915"/>
      <c r="AC19" s="915"/>
      <c r="AD19" s="915"/>
      <c r="AE19" s="915"/>
      <c r="AF19" s="915"/>
      <c r="AG19" s="915"/>
      <c r="AH19" s="915"/>
      <c r="AI19" s="915"/>
      <c r="AJ19" s="915"/>
      <c r="AK19" s="915"/>
      <c r="AL19" s="915"/>
      <c r="AM19" s="915"/>
      <c r="AN19" s="915"/>
      <c r="AO19" s="915"/>
      <c r="AP19" s="915"/>
      <c r="AQ19" s="915"/>
      <c r="AR19" s="915"/>
      <c r="AS19" s="915"/>
      <c r="AT19" s="915"/>
      <c r="AU19" s="915"/>
      <c r="AV19" s="915"/>
      <c r="AW19" s="915"/>
      <c r="AX19" s="915"/>
      <c r="AY19" s="915"/>
      <c r="AZ19" s="915"/>
      <c r="BA19" s="915"/>
      <c r="BB19" s="915"/>
      <c r="BC19" s="915"/>
      <c r="BD19" s="915"/>
      <c r="BE19" s="1112"/>
    </row>
    <row r="20" spans="2:57" ht="14.4" customHeight="1">
      <c r="B20" s="1111"/>
      <c r="C20" s="915"/>
      <c r="D20" s="915"/>
      <c r="E20" s="915"/>
      <c r="F20" s="915"/>
      <c r="G20" s="915"/>
      <c r="H20" s="915"/>
      <c r="I20" s="915"/>
      <c r="J20" s="915"/>
      <c r="K20" s="915"/>
      <c r="L20" s="915"/>
      <c r="M20" s="915"/>
      <c r="N20" s="915"/>
      <c r="O20" s="915"/>
      <c r="P20" s="915"/>
      <c r="Q20" s="915"/>
      <c r="R20" s="915"/>
      <c r="S20" s="915"/>
      <c r="T20" s="915"/>
      <c r="U20" s="915"/>
      <c r="V20" s="915"/>
      <c r="W20" s="915"/>
      <c r="X20" s="915"/>
      <c r="Y20" s="915"/>
      <c r="Z20" s="915"/>
      <c r="AA20" s="915"/>
      <c r="AB20" s="915"/>
      <c r="AC20" s="915"/>
      <c r="AD20" s="915"/>
      <c r="AE20" s="915"/>
      <c r="AF20" s="915"/>
      <c r="AG20" s="915"/>
      <c r="AH20" s="915"/>
      <c r="AI20" s="915"/>
      <c r="AJ20" s="915"/>
      <c r="AK20" s="915"/>
      <c r="AL20" s="915"/>
      <c r="AM20" s="915"/>
      <c r="AN20" s="915"/>
      <c r="AO20" s="915"/>
      <c r="AP20" s="915"/>
      <c r="AQ20" s="915"/>
      <c r="AR20" s="915"/>
      <c r="AS20" s="915"/>
      <c r="AT20" s="915"/>
      <c r="AU20" s="915"/>
      <c r="AV20" s="915"/>
      <c r="AW20" s="915"/>
      <c r="AX20" s="915"/>
      <c r="AY20" s="915"/>
      <c r="AZ20" s="915"/>
      <c r="BA20" s="915"/>
      <c r="BB20" s="915"/>
      <c r="BC20" s="915"/>
      <c r="BD20" s="915"/>
      <c r="BE20" s="1112"/>
    </row>
    <row r="21" spans="2:57" ht="14.4" customHeight="1">
      <c r="B21" s="1111"/>
      <c r="C21" s="915"/>
      <c r="D21" s="915"/>
      <c r="E21" s="915"/>
      <c r="F21" s="915"/>
      <c r="G21" s="915"/>
      <c r="H21" s="915"/>
      <c r="I21" s="915"/>
      <c r="J21" s="915"/>
      <c r="K21" s="915"/>
      <c r="L21" s="915"/>
      <c r="M21" s="915"/>
      <c r="N21" s="915"/>
      <c r="O21" s="915"/>
      <c r="P21" s="915"/>
      <c r="Q21" s="915"/>
      <c r="R21" s="915"/>
      <c r="S21" s="915"/>
      <c r="T21" s="915"/>
      <c r="U21" s="915"/>
      <c r="V21" s="915"/>
      <c r="W21" s="915"/>
      <c r="X21" s="915"/>
      <c r="Y21" s="915"/>
      <c r="Z21" s="915"/>
      <c r="AA21" s="915"/>
      <c r="AB21" s="915"/>
      <c r="AC21" s="915"/>
      <c r="AD21" s="915"/>
      <c r="AE21" s="915"/>
      <c r="AF21" s="915"/>
      <c r="AG21" s="915"/>
      <c r="AH21" s="915"/>
      <c r="AI21" s="915"/>
      <c r="AJ21" s="915"/>
      <c r="AK21" s="915"/>
      <c r="AL21" s="915"/>
      <c r="AM21" s="915"/>
      <c r="AN21" s="915"/>
      <c r="AO21" s="915"/>
      <c r="AP21" s="915"/>
      <c r="AQ21" s="915"/>
      <c r="AR21" s="915"/>
      <c r="AS21" s="915"/>
      <c r="AT21" s="915"/>
      <c r="AU21" s="915"/>
      <c r="AV21" s="915"/>
      <c r="AW21" s="915"/>
      <c r="AX21" s="915"/>
      <c r="AY21" s="915"/>
      <c r="AZ21" s="915"/>
      <c r="BA21" s="915"/>
      <c r="BB21" s="915"/>
      <c r="BC21" s="915"/>
      <c r="BD21" s="915"/>
      <c r="BE21" s="1112"/>
    </row>
    <row r="22" spans="2:57" ht="14.4" customHeight="1">
      <c r="B22" s="1111"/>
      <c r="C22" s="915"/>
      <c r="D22" s="915"/>
      <c r="E22" s="915"/>
      <c r="F22" s="915"/>
      <c r="G22" s="915"/>
      <c r="H22" s="915"/>
      <c r="I22" s="915"/>
      <c r="J22" s="915"/>
      <c r="K22" s="915"/>
      <c r="L22" s="915"/>
      <c r="M22" s="915"/>
      <c r="N22" s="915"/>
      <c r="O22" s="915"/>
      <c r="P22" s="915"/>
      <c r="Q22" s="915"/>
      <c r="R22" s="915"/>
      <c r="S22" s="915"/>
      <c r="T22" s="915"/>
      <c r="U22" s="915"/>
      <c r="V22" s="915"/>
      <c r="W22" s="915"/>
      <c r="X22" s="915"/>
      <c r="Y22" s="915"/>
      <c r="Z22" s="915"/>
      <c r="AA22" s="915"/>
      <c r="AB22" s="915"/>
      <c r="AC22" s="915"/>
      <c r="AD22" s="915"/>
      <c r="AE22" s="915"/>
      <c r="AF22" s="915"/>
      <c r="AG22" s="915"/>
      <c r="AH22" s="915"/>
      <c r="AI22" s="915"/>
      <c r="AJ22" s="915"/>
      <c r="AK22" s="915"/>
      <c r="AL22" s="915"/>
      <c r="AM22" s="915"/>
      <c r="AN22" s="915"/>
      <c r="AO22" s="915"/>
      <c r="AP22" s="915"/>
      <c r="AQ22" s="915"/>
      <c r="AR22" s="915"/>
      <c r="AS22" s="915"/>
      <c r="AT22" s="915"/>
      <c r="AU22" s="915"/>
      <c r="AV22" s="915"/>
      <c r="AW22" s="915"/>
      <c r="AX22" s="915"/>
      <c r="AY22" s="915"/>
      <c r="AZ22" s="915"/>
      <c r="BA22" s="915"/>
      <c r="BB22" s="915"/>
      <c r="BC22" s="915"/>
      <c r="BD22" s="915"/>
      <c r="BE22" s="1112"/>
    </row>
    <row r="23" spans="2:57" ht="14.4" customHeight="1">
      <c r="B23" s="1111"/>
      <c r="C23" s="915"/>
      <c r="D23" s="915"/>
      <c r="E23" s="915"/>
      <c r="F23" s="915"/>
      <c r="G23" s="915"/>
      <c r="H23" s="915"/>
      <c r="I23" s="915"/>
      <c r="J23" s="915"/>
      <c r="K23" s="915"/>
      <c r="L23" s="915"/>
      <c r="M23" s="915"/>
      <c r="N23" s="915"/>
      <c r="O23" s="915"/>
      <c r="P23" s="915"/>
      <c r="Q23" s="915"/>
      <c r="R23" s="915"/>
      <c r="S23" s="915"/>
      <c r="T23" s="915"/>
      <c r="U23" s="915"/>
      <c r="V23" s="915"/>
      <c r="W23" s="915"/>
      <c r="X23" s="915"/>
      <c r="Y23" s="915"/>
      <c r="Z23" s="915"/>
      <c r="AA23" s="915"/>
      <c r="AB23" s="915"/>
      <c r="AC23" s="915"/>
      <c r="AD23" s="915"/>
      <c r="AE23" s="915"/>
      <c r="AF23" s="915"/>
      <c r="AG23" s="915"/>
      <c r="AH23" s="915"/>
      <c r="AI23" s="915"/>
      <c r="AJ23" s="915"/>
      <c r="AK23" s="915"/>
      <c r="AL23" s="915"/>
      <c r="AM23" s="915"/>
      <c r="AN23" s="915"/>
      <c r="AO23" s="915"/>
      <c r="AP23" s="915"/>
      <c r="AQ23" s="915"/>
      <c r="AR23" s="915"/>
      <c r="AS23" s="915"/>
      <c r="AT23" s="915"/>
      <c r="AU23" s="915"/>
      <c r="AV23" s="915"/>
      <c r="AW23" s="915"/>
      <c r="AX23" s="915"/>
      <c r="AY23" s="915"/>
      <c r="AZ23" s="915"/>
      <c r="BA23" s="915"/>
      <c r="BB23" s="915"/>
      <c r="BC23" s="915"/>
      <c r="BD23" s="915"/>
      <c r="BE23" s="1112"/>
    </row>
    <row r="24" spans="2:57" ht="14.4" customHeight="1">
      <c r="B24" s="1111"/>
      <c r="C24" s="915"/>
      <c r="D24" s="915"/>
      <c r="E24" s="915"/>
      <c r="F24" s="915"/>
      <c r="G24" s="915"/>
      <c r="H24" s="915"/>
      <c r="I24" s="915"/>
      <c r="J24" s="915"/>
      <c r="K24" s="915"/>
      <c r="L24" s="915"/>
      <c r="M24" s="915"/>
      <c r="N24" s="915"/>
      <c r="O24" s="915"/>
      <c r="P24" s="915"/>
      <c r="Q24" s="915"/>
      <c r="R24" s="915"/>
      <c r="S24" s="915"/>
      <c r="T24" s="915"/>
      <c r="U24" s="915"/>
      <c r="V24" s="915"/>
      <c r="W24" s="915"/>
      <c r="X24" s="915"/>
      <c r="Y24" s="915"/>
      <c r="Z24" s="915"/>
      <c r="AA24" s="915"/>
      <c r="AB24" s="915"/>
      <c r="AC24" s="915"/>
      <c r="AD24" s="915"/>
      <c r="AE24" s="915"/>
      <c r="AF24" s="915"/>
      <c r="AG24" s="915"/>
      <c r="AH24" s="915"/>
      <c r="AI24" s="915"/>
      <c r="AJ24" s="915"/>
      <c r="AK24" s="915"/>
      <c r="AL24" s="915"/>
      <c r="AM24" s="915"/>
      <c r="AN24" s="915"/>
      <c r="AO24" s="915"/>
      <c r="AP24" s="915"/>
      <c r="AQ24" s="915"/>
      <c r="AR24" s="915"/>
      <c r="AS24" s="915"/>
      <c r="AT24" s="915"/>
      <c r="AU24" s="915"/>
      <c r="AV24" s="915"/>
      <c r="AW24" s="915"/>
      <c r="AX24" s="915"/>
      <c r="AY24" s="915"/>
      <c r="AZ24" s="915"/>
      <c r="BA24" s="915"/>
      <c r="BB24" s="915"/>
      <c r="BC24" s="915"/>
      <c r="BD24" s="915"/>
      <c r="BE24" s="1112"/>
    </row>
    <row r="25" spans="2:57" ht="14.4" customHeight="1">
      <c r="B25" s="1111"/>
      <c r="C25" s="915"/>
      <c r="D25" s="915"/>
      <c r="E25" s="915"/>
      <c r="F25" s="915"/>
      <c r="G25" s="915"/>
      <c r="H25" s="915"/>
      <c r="I25" s="915"/>
      <c r="J25" s="915"/>
      <c r="K25" s="915"/>
      <c r="L25" s="915"/>
      <c r="M25" s="915"/>
      <c r="N25" s="915"/>
      <c r="O25" s="915"/>
      <c r="P25" s="915"/>
      <c r="Q25" s="915"/>
      <c r="R25" s="915"/>
      <c r="S25" s="915"/>
      <c r="T25" s="915"/>
      <c r="U25" s="915"/>
      <c r="V25" s="915"/>
      <c r="W25" s="915"/>
      <c r="X25" s="915"/>
      <c r="Y25" s="915"/>
      <c r="Z25" s="915"/>
      <c r="AA25" s="915"/>
      <c r="AB25" s="915"/>
      <c r="AC25" s="915"/>
      <c r="AD25" s="915"/>
      <c r="AE25" s="915"/>
      <c r="AF25" s="915"/>
      <c r="AG25" s="915"/>
      <c r="AH25" s="915"/>
      <c r="AI25" s="915"/>
      <c r="AJ25" s="915"/>
      <c r="AK25" s="915"/>
      <c r="AL25" s="915"/>
      <c r="AM25" s="915"/>
      <c r="AN25" s="915"/>
      <c r="AO25" s="915"/>
      <c r="AP25" s="915"/>
      <c r="AQ25" s="915"/>
      <c r="AR25" s="915"/>
      <c r="AS25" s="915"/>
      <c r="AT25" s="915"/>
      <c r="AU25" s="915"/>
      <c r="AV25" s="915"/>
      <c r="AW25" s="915"/>
      <c r="AX25" s="915"/>
      <c r="AY25" s="915"/>
      <c r="AZ25" s="915"/>
      <c r="BA25" s="915"/>
      <c r="BB25" s="915"/>
      <c r="BC25" s="915"/>
      <c r="BD25" s="915"/>
      <c r="BE25" s="1112"/>
    </row>
    <row r="26" spans="2:57" ht="14.4" customHeight="1">
      <c r="B26" s="1111"/>
      <c r="C26" s="915"/>
      <c r="D26" s="915"/>
      <c r="E26" s="915"/>
      <c r="F26" s="915"/>
      <c r="G26" s="915"/>
      <c r="H26" s="915"/>
      <c r="I26" s="915"/>
      <c r="J26" s="915"/>
      <c r="K26" s="915"/>
      <c r="L26" s="915"/>
      <c r="M26" s="915"/>
      <c r="N26" s="915"/>
      <c r="O26" s="915"/>
      <c r="P26" s="915"/>
      <c r="Q26" s="915"/>
      <c r="R26" s="915"/>
      <c r="S26" s="915"/>
      <c r="T26" s="915"/>
      <c r="U26" s="915"/>
      <c r="V26" s="915"/>
      <c r="W26" s="915"/>
      <c r="X26" s="915"/>
      <c r="Y26" s="915"/>
      <c r="Z26" s="915"/>
      <c r="AA26" s="915"/>
      <c r="AB26" s="915"/>
      <c r="AC26" s="915"/>
      <c r="AD26" s="915"/>
      <c r="AE26" s="915"/>
      <c r="AF26" s="915"/>
      <c r="AG26" s="915"/>
      <c r="AH26" s="915"/>
      <c r="AI26" s="915"/>
      <c r="AJ26" s="915"/>
      <c r="AK26" s="915"/>
      <c r="AL26" s="915"/>
      <c r="AM26" s="915"/>
      <c r="AN26" s="915"/>
      <c r="AO26" s="915"/>
      <c r="AP26" s="915"/>
      <c r="AQ26" s="915"/>
      <c r="AR26" s="915"/>
      <c r="AS26" s="915"/>
      <c r="AT26" s="915"/>
      <c r="AU26" s="915"/>
      <c r="AV26" s="915"/>
      <c r="AW26" s="915"/>
      <c r="AX26" s="915"/>
      <c r="AY26" s="915"/>
      <c r="AZ26" s="915"/>
      <c r="BA26" s="915"/>
      <c r="BB26" s="915"/>
      <c r="BC26" s="915"/>
      <c r="BD26" s="915"/>
      <c r="BE26" s="1112"/>
    </row>
    <row r="27" spans="2:57" ht="14.4" customHeight="1">
      <c r="B27" s="1111"/>
      <c r="C27" s="915"/>
      <c r="D27" s="915"/>
      <c r="E27" s="915"/>
      <c r="F27" s="915"/>
      <c r="G27" s="915"/>
      <c r="H27" s="915"/>
      <c r="I27" s="915"/>
      <c r="J27" s="915"/>
      <c r="K27" s="915"/>
      <c r="L27" s="915"/>
      <c r="M27" s="915"/>
      <c r="N27" s="915"/>
      <c r="O27" s="915"/>
      <c r="P27" s="915"/>
      <c r="Q27" s="915"/>
      <c r="R27" s="915"/>
      <c r="S27" s="915"/>
      <c r="T27" s="915"/>
      <c r="U27" s="915"/>
      <c r="V27" s="915"/>
      <c r="W27" s="915"/>
      <c r="X27" s="915"/>
      <c r="Y27" s="915"/>
      <c r="Z27" s="915"/>
      <c r="AA27" s="915"/>
      <c r="AB27" s="915"/>
      <c r="AC27" s="915"/>
      <c r="AD27" s="915"/>
      <c r="AE27" s="915"/>
      <c r="AF27" s="915"/>
      <c r="AG27" s="915"/>
      <c r="AH27" s="915"/>
      <c r="AI27" s="915"/>
      <c r="AJ27" s="915"/>
      <c r="AK27" s="915"/>
      <c r="AL27" s="915"/>
      <c r="AM27" s="915"/>
      <c r="AN27" s="915"/>
      <c r="AO27" s="915"/>
      <c r="AP27" s="915"/>
      <c r="AQ27" s="915"/>
      <c r="AR27" s="915"/>
      <c r="AS27" s="915"/>
      <c r="AT27" s="915"/>
      <c r="AU27" s="915"/>
      <c r="AV27" s="915"/>
      <c r="AW27" s="915"/>
      <c r="AX27" s="915"/>
      <c r="AY27" s="915"/>
      <c r="AZ27" s="915"/>
      <c r="BA27" s="915"/>
      <c r="BB27" s="915"/>
      <c r="BC27" s="915"/>
      <c r="BD27" s="915"/>
      <c r="BE27" s="1112"/>
    </row>
    <row r="28" spans="2:57" ht="14.4" customHeight="1">
      <c r="B28" s="1111"/>
      <c r="C28" s="915"/>
      <c r="D28" s="915"/>
      <c r="E28" s="915"/>
      <c r="F28" s="915"/>
      <c r="G28" s="915"/>
      <c r="H28" s="915"/>
      <c r="I28" s="915"/>
      <c r="J28" s="915"/>
      <c r="K28" s="915"/>
      <c r="L28" s="915"/>
      <c r="M28" s="915"/>
      <c r="N28" s="915"/>
      <c r="O28" s="915"/>
      <c r="P28" s="915"/>
      <c r="Q28" s="915"/>
      <c r="R28" s="915"/>
      <c r="S28" s="915"/>
      <c r="T28" s="915"/>
      <c r="U28" s="915"/>
      <c r="V28" s="915"/>
      <c r="W28" s="915"/>
      <c r="X28" s="915"/>
      <c r="Y28" s="915"/>
      <c r="Z28" s="915"/>
      <c r="AA28" s="915"/>
      <c r="AB28" s="915"/>
      <c r="AC28" s="915"/>
      <c r="AD28" s="915"/>
      <c r="AE28" s="915"/>
      <c r="AF28" s="915"/>
      <c r="AG28" s="915"/>
      <c r="AH28" s="915"/>
      <c r="AI28" s="915"/>
      <c r="AJ28" s="915"/>
      <c r="AK28" s="915"/>
      <c r="AL28" s="915"/>
      <c r="AM28" s="915"/>
      <c r="AN28" s="915"/>
      <c r="AO28" s="915"/>
      <c r="AP28" s="915"/>
      <c r="AQ28" s="915"/>
      <c r="AR28" s="915"/>
      <c r="AS28" s="915"/>
      <c r="AT28" s="915"/>
      <c r="AU28" s="915"/>
      <c r="AV28" s="915"/>
      <c r="AW28" s="915"/>
      <c r="AX28" s="915"/>
      <c r="AY28" s="915"/>
      <c r="AZ28" s="915"/>
      <c r="BA28" s="915"/>
      <c r="BB28" s="915"/>
      <c r="BC28" s="915"/>
      <c r="BD28" s="915"/>
      <c r="BE28" s="1112"/>
    </row>
    <row r="29" spans="2:57" ht="14.4" customHeight="1">
      <c r="B29" s="1111"/>
      <c r="C29" s="915"/>
      <c r="D29" s="915"/>
      <c r="E29" s="915"/>
      <c r="F29" s="915"/>
      <c r="G29" s="915"/>
      <c r="H29" s="915"/>
      <c r="I29" s="915"/>
      <c r="J29" s="915"/>
      <c r="K29" s="915"/>
      <c r="L29" s="915"/>
      <c r="M29" s="915"/>
      <c r="N29" s="915"/>
      <c r="O29" s="915"/>
      <c r="P29" s="915"/>
      <c r="Q29" s="915"/>
      <c r="R29" s="915"/>
      <c r="S29" s="915"/>
      <c r="T29" s="915"/>
      <c r="U29" s="915"/>
      <c r="V29" s="915"/>
      <c r="W29" s="915"/>
      <c r="X29" s="915"/>
      <c r="Y29" s="915"/>
      <c r="Z29" s="915"/>
      <c r="AA29" s="915"/>
      <c r="AB29" s="915"/>
      <c r="AC29" s="915"/>
      <c r="AD29" s="915"/>
      <c r="AE29" s="915"/>
      <c r="AF29" s="915"/>
      <c r="AG29" s="915"/>
      <c r="AH29" s="915"/>
      <c r="AI29" s="915"/>
      <c r="AJ29" s="915"/>
      <c r="AK29" s="915"/>
      <c r="AL29" s="915"/>
      <c r="AM29" s="915"/>
      <c r="AN29" s="915"/>
      <c r="AO29" s="915"/>
      <c r="AP29" s="915"/>
      <c r="AQ29" s="915"/>
      <c r="AR29" s="915"/>
      <c r="AS29" s="915"/>
      <c r="AT29" s="915"/>
      <c r="AU29" s="915"/>
      <c r="AV29" s="915"/>
      <c r="AW29" s="915"/>
      <c r="AX29" s="915"/>
      <c r="AY29" s="915"/>
      <c r="AZ29" s="915"/>
      <c r="BA29" s="915"/>
      <c r="BB29" s="915"/>
      <c r="BC29" s="915"/>
      <c r="BD29" s="915"/>
      <c r="BE29" s="1112"/>
    </row>
    <row r="30" spans="2:57" ht="14.4" customHeight="1">
      <c r="B30" s="1111"/>
      <c r="C30" s="915"/>
      <c r="D30" s="915"/>
      <c r="E30" s="915"/>
      <c r="F30" s="915"/>
      <c r="G30" s="915"/>
      <c r="H30" s="915"/>
      <c r="I30" s="915"/>
      <c r="J30" s="915"/>
      <c r="K30" s="915"/>
      <c r="L30" s="915"/>
      <c r="M30" s="915"/>
      <c r="N30" s="915"/>
      <c r="O30" s="915"/>
      <c r="P30" s="915"/>
      <c r="Q30" s="915"/>
      <c r="R30" s="915"/>
      <c r="S30" s="915"/>
      <c r="T30" s="915"/>
      <c r="U30" s="915"/>
      <c r="V30" s="915"/>
      <c r="W30" s="915"/>
      <c r="X30" s="915"/>
      <c r="Y30" s="915"/>
      <c r="Z30" s="915"/>
      <c r="AA30" s="915"/>
      <c r="AB30" s="915"/>
      <c r="AC30" s="915"/>
      <c r="AD30" s="915"/>
      <c r="AE30" s="915"/>
      <c r="AF30" s="915"/>
      <c r="AG30" s="915"/>
      <c r="AH30" s="915"/>
      <c r="AI30" s="915"/>
      <c r="AJ30" s="915"/>
      <c r="AK30" s="915"/>
      <c r="AL30" s="915"/>
      <c r="AM30" s="915"/>
      <c r="AN30" s="915"/>
      <c r="AO30" s="915"/>
      <c r="AP30" s="915"/>
      <c r="AQ30" s="915"/>
      <c r="AR30" s="915"/>
      <c r="AS30" s="915"/>
      <c r="AT30" s="915"/>
      <c r="AU30" s="915"/>
      <c r="AV30" s="915"/>
      <c r="AW30" s="915"/>
      <c r="AX30" s="915"/>
      <c r="AY30" s="915"/>
      <c r="AZ30" s="915"/>
      <c r="BA30" s="915"/>
      <c r="BB30" s="915"/>
      <c r="BC30" s="915"/>
      <c r="BD30" s="915"/>
      <c r="BE30" s="1112"/>
    </row>
    <row r="31" spans="2:57" ht="14.4" customHeight="1">
      <c r="B31" s="1111"/>
      <c r="C31" s="915"/>
      <c r="D31" s="915"/>
      <c r="E31" s="915"/>
      <c r="F31" s="915"/>
      <c r="G31" s="915"/>
      <c r="H31" s="915"/>
      <c r="I31" s="915"/>
      <c r="J31" s="915"/>
      <c r="K31" s="915"/>
      <c r="L31" s="915"/>
      <c r="M31" s="915"/>
      <c r="N31" s="915"/>
      <c r="O31" s="915"/>
      <c r="P31" s="915"/>
      <c r="Q31" s="915"/>
      <c r="R31" s="915"/>
      <c r="S31" s="915"/>
      <c r="T31" s="915"/>
      <c r="U31" s="915"/>
      <c r="V31" s="915"/>
      <c r="W31" s="915"/>
      <c r="X31" s="915"/>
      <c r="Y31" s="915"/>
      <c r="Z31" s="915"/>
      <c r="AA31" s="915"/>
      <c r="AB31" s="915"/>
      <c r="AC31" s="915"/>
      <c r="AD31" s="915"/>
      <c r="AE31" s="915"/>
      <c r="AF31" s="915"/>
      <c r="AG31" s="915"/>
      <c r="AH31" s="915"/>
      <c r="AI31" s="915"/>
      <c r="AJ31" s="915"/>
      <c r="AK31" s="915"/>
      <c r="AL31" s="915"/>
      <c r="AM31" s="915"/>
      <c r="AN31" s="915"/>
      <c r="AO31" s="915"/>
      <c r="AP31" s="915"/>
      <c r="AQ31" s="915"/>
      <c r="AR31" s="915"/>
      <c r="AS31" s="915"/>
      <c r="AT31" s="915"/>
      <c r="AU31" s="915"/>
      <c r="AV31" s="915"/>
      <c r="AW31" s="915"/>
      <c r="AX31" s="915"/>
      <c r="AY31" s="915"/>
      <c r="AZ31" s="915"/>
      <c r="BA31" s="915"/>
      <c r="BB31" s="915"/>
      <c r="BC31" s="915"/>
      <c r="BD31" s="915"/>
      <c r="BE31" s="1112"/>
    </row>
    <row r="32" spans="2:57" ht="14.4" customHeight="1">
      <c r="B32" s="1111"/>
      <c r="C32" s="915"/>
      <c r="D32" s="915"/>
      <c r="E32" s="915"/>
      <c r="F32" s="915"/>
      <c r="G32" s="915"/>
      <c r="H32" s="915"/>
      <c r="I32" s="915"/>
      <c r="J32" s="915"/>
      <c r="K32" s="915"/>
      <c r="L32" s="915"/>
      <c r="M32" s="915"/>
      <c r="N32" s="915"/>
      <c r="O32" s="915"/>
      <c r="P32" s="915"/>
      <c r="Q32" s="915"/>
      <c r="R32" s="915"/>
      <c r="S32" s="915"/>
      <c r="T32" s="915"/>
      <c r="U32" s="915"/>
      <c r="V32" s="915"/>
      <c r="W32" s="915"/>
      <c r="X32" s="915"/>
      <c r="Y32" s="915"/>
      <c r="Z32" s="915"/>
      <c r="AA32" s="915"/>
      <c r="AB32" s="915"/>
      <c r="AC32" s="915"/>
      <c r="AD32" s="915"/>
      <c r="AE32" s="915"/>
      <c r="AF32" s="915"/>
      <c r="AG32" s="915"/>
      <c r="AH32" s="915"/>
      <c r="AI32" s="915"/>
      <c r="AJ32" s="915"/>
      <c r="AK32" s="915"/>
      <c r="AL32" s="915"/>
      <c r="AM32" s="915"/>
      <c r="AN32" s="915"/>
      <c r="AO32" s="915"/>
      <c r="AP32" s="915"/>
      <c r="AQ32" s="915"/>
      <c r="AR32" s="915"/>
      <c r="AS32" s="915"/>
      <c r="AT32" s="915"/>
      <c r="AU32" s="915"/>
      <c r="AV32" s="915"/>
      <c r="AW32" s="915"/>
      <c r="AX32" s="915"/>
      <c r="AY32" s="915"/>
      <c r="AZ32" s="915"/>
      <c r="BA32" s="915"/>
      <c r="BB32" s="915"/>
      <c r="BC32" s="915"/>
      <c r="BD32" s="915"/>
      <c r="BE32" s="1112"/>
    </row>
    <row r="33" spans="2:57" ht="14.4" customHeight="1">
      <c r="B33" s="1111"/>
      <c r="C33" s="915"/>
      <c r="D33" s="915"/>
      <c r="E33" s="915"/>
      <c r="F33" s="915"/>
      <c r="G33" s="915"/>
      <c r="H33" s="915"/>
      <c r="I33" s="915"/>
      <c r="J33" s="915"/>
      <c r="K33" s="915"/>
      <c r="L33" s="915"/>
      <c r="M33" s="915"/>
      <c r="N33" s="915"/>
      <c r="O33" s="915"/>
      <c r="P33" s="915"/>
      <c r="Q33" s="915"/>
      <c r="R33" s="915"/>
      <c r="S33" s="915"/>
      <c r="T33" s="915"/>
      <c r="U33" s="915"/>
      <c r="V33" s="915"/>
      <c r="W33" s="915"/>
      <c r="X33" s="915"/>
      <c r="Y33" s="915"/>
      <c r="Z33" s="915"/>
      <c r="AA33" s="915"/>
      <c r="AB33" s="915"/>
      <c r="AC33" s="915"/>
      <c r="AD33" s="915"/>
      <c r="AE33" s="915"/>
      <c r="AF33" s="915"/>
      <c r="AG33" s="915"/>
      <c r="AH33" s="915"/>
      <c r="AI33" s="915"/>
      <c r="AJ33" s="915"/>
      <c r="AK33" s="915"/>
      <c r="AL33" s="915"/>
      <c r="AM33" s="915"/>
      <c r="AN33" s="915"/>
      <c r="AO33" s="915"/>
      <c r="AP33" s="915"/>
      <c r="AQ33" s="915"/>
      <c r="AR33" s="915"/>
      <c r="AS33" s="915"/>
      <c r="AT33" s="915"/>
      <c r="AU33" s="915"/>
      <c r="AV33" s="915"/>
      <c r="AW33" s="915"/>
      <c r="AX33" s="915"/>
      <c r="AY33" s="915"/>
      <c r="AZ33" s="915"/>
      <c r="BA33" s="915"/>
      <c r="BB33" s="915"/>
      <c r="BC33" s="915"/>
      <c r="BD33" s="915"/>
      <c r="BE33" s="1112"/>
    </row>
    <row r="34" spans="2:57" ht="14.4" customHeight="1">
      <c r="B34" s="1111"/>
      <c r="C34" s="915"/>
      <c r="D34" s="915"/>
      <c r="E34" s="915"/>
      <c r="F34" s="915"/>
      <c r="G34" s="915"/>
      <c r="H34" s="915"/>
      <c r="I34" s="915"/>
      <c r="J34" s="915"/>
      <c r="K34" s="915"/>
      <c r="L34" s="915"/>
      <c r="M34" s="915"/>
      <c r="N34" s="915"/>
      <c r="O34" s="915"/>
      <c r="P34" s="915"/>
      <c r="Q34" s="915"/>
      <c r="R34" s="915"/>
      <c r="S34" s="915"/>
      <c r="T34" s="915"/>
      <c r="U34" s="915"/>
      <c r="V34" s="915"/>
      <c r="W34" s="915"/>
      <c r="X34" s="915"/>
      <c r="Y34" s="915"/>
      <c r="Z34" s="915"/>
      <c r="AA34" s="915"/>
      <c r="AB34" s="915"/>
      <c r="AC34" s="915"/>
      <c r="AD34" s="915"/>
      <c r="AE34" s="915"/>
      <c r="AF34" s="915"/>
      <c r="AG34" s="915"/>
      <c r="AH34" s="915"/>
      <c r="AI34" s="915"/>
      <c r="AJ34" s="915"/>
      <c r="AK34" s="915"/>
      <c r="AL34" s="915"/>
      <c r="AM34" s="915"/>
      <c r="AN34" s="915"/>
      <c r="AO34" s="915"/>
      <c r="AP34" s="915"/>
      <c r="AQ34" s="915"/>
      <c r="AR34" s="915"/>
      <c r="AS34" s="915"/>
      <c r="AT34" s="915"/>
      <c r="AU34" s="915"/>
      <c r="AV34" s="915"/>
      <c r="AW34" s="915"/>
      <c r="AX34" s="915"/>
      <c r="AY34" s="915"/>
      <c r="AZ34" s="915"/>
      <c r="BA34" s="915"/>
      <c r="BB34" s="915"/>
      <c r="BC34" s="915"/>
      <c r="BD34" s="915"/>
      <c r="BE34" s="1112"/>
    </row>
    <row r="35" spans="2:57" ht="14.4" customHeight="1">
      <c r="B35" s="1111"/>
      <c r="C35" s="915"/>
      <c r="D35" s="915"/>
      <c r="E35" s="915"/>
      <c r="F35" s="915"/>
      <c r="G35" s="915"/>
      <c r="H35" s="915"/>
      <c r="I35" s="915"/>
      <c r="J35" s="915"/>
      <c r="K35" s="915"/>
      <c r="L35" s="915"/>
      <c r="M35" s="915"/>
      <c r="N35" s="915"/>
      <c r="O35" s="915"/>
      <c r="P35" s="915"/>
      <c r="Q35" s="915"/>
      <c r="R35" s="915"/>
      <c r="S35" s="915"/>
      <c r="T35" s="915"/>
      <c r="U35" s="915"/>
      <c r="V35" s="915"/>
      <c r="W35" s="915"/>
      <c r="X35" s="915"/>
      <c r="Y35" s="915"/>
      <c r="Z35" s="915"/>
      <c r="AA35" s="915"/>
      <c r="AB35" s="915"/>
      <c r="AC35" s="915"/>
      <c r="AD35" s="915"/>
      <c r="AE35" s="915"/>
      <c r="AF35" s="915"/>
      <c r="AG35" s="915"/>
      <c r="AH35" s="915"/>
      <c r="AI35" s="915"/>
      <c r="AJ35" s="915"/>
      <c r="AK35" s="915"/>
      <c r="AL35" s="915"/>
      <c r="AM35" s="915"/>
      <c r="AN35" s="915"/>
      <c r="AO35" s="915"/>
      <c r="AP35" s="915"/>
      <c r="AQ35" s="915"/>
      <c r="AR35" s="915"/>
      <c r="AS35" s="915"/>
      <c r="AT35" s="915"/>
      <c r="AU35" s="915"/>
      <c r="AV35" s="915"/>
      <c r="AW35" s="915"/>
      <c r="AX35" s="915"/>
      <c r="AY35" s="915"/>
      <c r="AZ35" s="915"/>
      <c r="BA35" s="915"/>
      <c r="BB35" s="915"/>
      <c r="BC35" s="915"/>
      <c r="BD35" s="915"/>
      <c r="BE35" s="1112"/>
    </row>
    <row r="36" spans="2:57" ht="14.4" customHeight="1">
      <c r="B36" s="1111"/>
      <c r="C36" s="915"/>
      <c r="D36" s="915"/>
      <c r="E36" s="915"/>
      <c r="F36" s="915"/>
      <c r="G36" s="915"/>
      <c r="H36" s="915"/>
      <c r="I36" s="915"/>
      <c r="J36" s="915"/>
      <c r="K36" s="915"/>
      <c r="L36" s="915"/>
      <c r="M36" s="915"/>
      <c r="N36" s="915"/>
      <c r="O36" s="915"/>
      <c r="P36" s="915"/>
      <c r="Q36" s="915"/>
      <c r="R36" s="915"/>
      <c r="S36" s="915"/>
      <c r="T36" s="915"/>
      <c r="U36" s="915"/>
      <c r="V36" s="915"/>
      <c r="W36" s="915"/>
      <c r="X36" s="915"/>
      <c r="Y36" s="915"/>
      <c r="Z36" s="915"/>
      <c r="AA36" s="915"/>
      <c r="AB36" s="915"/>
      <c r="AC36" s="915"/>
      <c r="AD36" s="915"/>
      <c r="AE36" s="915"/>
      <c r="AF36" s="915"/>
      <c r="AG36" s="915"/>
      <c r="AH36" s="915"/>
      <c r="AI36" s="915"/>
      <c r="AJ36" s="915"/>
      <c r="AK36" s="915"/>
      <c r="AL36" s="915"/>
      <c r="AM36" s="915"/>
      <c r="AN36" s="915"/>
      <c r="AO36" s="915"/>
      <c r="AP36" s="915"/>
      <c r="AQ36" s="915"/>
      <c r="AR36" s="915"/>
      <c r="AS36" s="915"/>
      <c r="AT36" s="915"/>
      <c r="AU36" s="915"/>
      <c r="AV36" s="915"/>
      <c r="AW36" s="915"/>
      <c r="AX36" s="915"/>
      <c r="AY36" s="915"/>
      <c r="AZ36" s="915"/>
      <c r="BA36" s="915"/>
      <c r="BB36" s="915"/>
      <c r="BC36" s="915"/>
      <c r="BD36" s="915"/>
      <c r="BE36" s="1112"/>
    </row>
    <row r="37" spans="2:57" ht="14.4" customHeight="1">
      <c r="B37" s="1111"/>
      <c r="C37" s="915"/>
      <c r="D37" s="915"/>
      <c r="E37" s="915"/>
      <c r="F37" s="915"/>
      <c r="G37" s="915"/>
      <c r="H37" s="915"/>
      <c r="I37" s="915"/>
      <c r="J37" s="915"/>
      <c r="K37" s="915"/>
      <c r="L37" s="915"/>
      <c r="M37" s="915"/>
      <c r="N37" s="915"/>
      <c r="O37" s="915"/>
      <c r="P37" s="915"/>
      <c r="Q37" s="915"/>
      <c r="R37" s="915"/>
      <c r="S37" s="915"/>
      <c r="T37" s="915"/>
      <c r="U37" s="915"/>
      <c r="V37" s="915"/>
      <c r="W37" s="915"/>
      <c r="X37" s="915"/>
      <c r="Y37" s="915"/>
      <c r="Z37" s="915"/>
      <c r="AA37" s="915"/>
      <c r="AB37" s="915"/>
      <c r="AC37" s="915"/>
      <c r="AD37" s="915"/>
      <c r="AE37" s="915"/>
      <c r="AF37" s="915"/>
      <c r="AG37" s="915"/>
      <c r="AH37" s="915"/>
      <c r="AI37" s="915"/>
      <c r="AJ37" s="915"/>
      <c r="AK37" s="915"/>
      <c r="AL37" s="915"/>
      <c r="AM37" s="915"/>
      <c r="AN37" s="915"/>
      <c r="AO37" s="915"/>
      <c r="AP37" s="915"/>
      <c r="AQ37" s="915"/>
      <c r="AR37" s="915"/>
      <c r="AS37" s="915"/>
      <c r="AT37" s="915"/>
      <c r="AU37" s="915"/>
      <c r="AV37" s="915"/>
      <c r="AW37" s="915"/>
      <c r="AX37" s="915"/>
      <c r="AY37" s="915"/>
      <c r="AZ37" s="915"/>
      <c r="BA37" s="915"/>
      <c r="BB37" s="915"/>
      <c r="BC37" s="915"/>
      <c r="BD37" s="915"/>
      <c r="BE37" s="1112"/>
    </row>
    <row r="38" spans="2:57" ht="14.4" customHeight="1">
      <c r="B38" s="1111"/>
      <c r="C38" s="915"/>
      <c r="D38" s="915"/>
      <c r="E38" s="915"/>
      <c r="F38" s="915"/>
      <c r="G38" s="915"/>
      <c r="H38" s="915"/>
      <c r="I38" s="915"/>
      <c r="J38" s="915"/>
      <c r="K38" s="915"/>
      <c r="L38" s="915"/>
      <c r="M38" s="915"/>
      <c r="N38" s="915"/>
      <c r="O38" s="915"/>
      <c r="P38" s="915"/>
      <c r="Q38" s="915"/>
      <c r="R38" s="915"/>
      <c r="S38" s="915"/>
      <c r="T38" s="915"/>
      <c r="U38" s="915"/>
      <c r="V38" s="915"/>
      <c r="W38" s="915"/>
      <c r="X38" s="915"/>
      <c r="Y38" s="915"/>
      <c r="Z38" s="915"/>
      <c r="AA38" s="915"/>
      <c r="AB38" s="915"/>
      <c r="AC38" s="915"/>
      <c r="AD38" s="915"/>
      <c r="AE38" s="915"/>
      <c r="AF38" s="915"/>
      <c r="AG38" s="915"/>
      <c r="AH38" s="915"/>
      <c r="AI38" s="915"/>
      <c r="AJ38" s="915"/>
      <c r="AK38" s="915"/>
      <c r="AL38" s="915"/>
      <c r="AM38" s="915"/>
      <c r="AN38" s="915"/>
      <c r="AO38" s="915"/>
      <c r="AP38" s="915"/>
      <c r="AQ38" s="915"/>
      <c r="AR38" s="915"/>
      <c r="AS38" s="915"/>
      <c r="AT38" s="915"/>
      <c r="AU38" s="915"/>
      <c r="AV38" s="915"/>
      <c r="AW38" s="915"/>
      <c r="AX38" s="915"/>
      <c r="AY38" s="915"/>
      <c r="AZ38" s="915"/>
      <c r="BA38" s="915"/>
      <c r="BB38" s="915"/>
      <c r="BC38" s="915"/>
      <c r="BD38" s="915"/>
      <c r="BE38" s="1112"/>
    </row>
    <row r="39" spans="2:57" ht="14.4" customHeight="1">
      <c r="B39" s="1111"/>
      <c r="C39" s="915"/>
      <c r="D39" s="915"/>
      <c r="E39" s="915"/>
      <c r="F39" s="915"/>
      <c r="G39" s="915"/>
      <c r="H39" s="915"/>
      <c r="I39" s="915"/>
      <c r="J39" s="915"/>
      <c r="K39" s="915"/>
      <c r="L39" s="915"/>
      <c r="M39" s="915"/>
      <c r="N39" s="915"/>
      <c r="O39" s="915"/>
      <c r="P39" s="915"/>
      <c r="Q39" s="915"/>
      <c r="R39" s="915"/>
      <c r="S39" s="915"/>
      <c r="T39" s="915"/>
      <c r="U39" s="915"/>
      <c r="V39" s="915"/>
      <c r="W39" s="915"/>
      <c r="X39" s="915"/>
      <c r="Y39" s="915"/>
      <c r="Z39" s="915"/>
      <c r="AA39" s="915"/>
      <c r="AB39" s="915"/>
      <c r="AC39" s="915"/>
      <c r="AD39" s="915"/>
      <c r="AE39" s="915"/>
      <c r="AF39" s="915"/>
      <c r="AG39" s="915"/>
      <c r="AH39" s="915"/>
      <c r="AI39" s="915"/>
      <c r="AJ39" s="915"/>
      <c r="AK39" s="915"/>
      <c r="AL39" s="915"/>
      <c r="AM39" s="915"/>
      <c r="AN39" s="915"/>
      <c r="AO39" s="915"/>
      <c r="AP39" s="915"/>
      <c r="AQ39" s="915"/>
      <c r="AR39" s="915"/>
      <c r="AS39" s="915"/>
      <c r="AT39" s="915"/>
      <c r="AU39" s="915"/>
      <c r="AV39" s="915"/>
      <c r="AW39" s="915"/>
      <c r="AX39" s="915"/>
      <c r="AY39" s="915"/>
      <c r="AZ39" s="915"/>
      <c r="BA39" s="915"/>
      <c r="BB39" s="915"/>
      <c r="BC39" s="915"/>
      <c r="BD39" s="915"/>
      <c r="BE39" s="1112"/>
    </row>
    <row r="40" spans="2:57" ht="14.4" customHeight="1">
      <c r="B40" s="1111"/>
      <c r="C40" s="915"/>
      <c r="D40" s="915"/>
      <c r="E40" s="915"/>
      <c r="F40" s="915"/>
      <c r="G40" s="915"/>
      <c r="H40" s="915"/>
      <c r="I40" s="915"/>
      <c r="J40" s="915"/>
      <c r="K40" s="915"/>
      <c r="L40" s="915"/>
      <c r="M40" s="915"/>
      <c r="N40" s="915"/>
      <c r="O40" s="915"/>
      <c r="P40" s="915"/>
      <c r="Q40" s="915"/>
      <c r="R40" s="915"/>
      <c r="S40" s="915"/>
      <c r="T40" s="915"/>
      <c r="U40" s="915"/>
      <c r="V40" s="915"/>
      <c r="W40" s="915"/>
      <c r="X40" s="915"/>
      <c r="Y40" s="915"/>
      <c r="Z40" s="915"/>
      <c r="AA40" s="915"/>
      <c r="AB40" s="915"/>
      <c r="AC40" s="915"/>
      <c r="AD40" s="915"/>
      <c r="AE40" s="915"/>
      <c r="AF40" s="915"/>
      <c r="AG40" s="915"/>
      <c r="AH40" s="915"/>
      <c r="AI40" s="915"/>
      <c r="AJ40" s="915"/>
      <c r="AK40" s="915"/>
      <c r="AL40" s="915"/>
      <c r="AM40" s="915"/>
      <c r="AN40" s="915"/>
      <c r="AO40" s="915"/>
      <c r="AP40" s="915"/>
      <c r="AQ40" s="915"/>
      <c r="AR40" s="915"/>
      <c r="AS40" s="915"/>
      <c r="AT40" s="915"/>
      <c r="AU40" s="915"/>
      <c r="AV40" s="915"/>
      <c r="AW40" s="915"/>
      <c r="AX40" s="915"/>
      <c r="AY40" s="915"/>
      <c r="AZ40" s="915"/>
      <c r="BA40" s="915"/>
      <c r="BB40" s="915"/>
      <c r="BC40" s="915"/>
      <c r="BD40" s="915"/>
      <c r="BE40" s="1112"/>
    </row>
    <row r="41" spans="2:57" ht="14.4" customHeight="1">
      <c r="B41" s="1111"/>
      <c r="C41" s="915"/>
      <c r="D41" s="915"/>
      <c r="E41" s="915"/>
      <c r="F41" s="915"/>
      <c r="G41" s="915"/>
      <c r="H41" s="915"/>
      <c r="I41" s="915"/>
      <c r="J41" s="915"/>
      <c r="K41" s="915"/>
      <c r="L41" s="915"/>
      <c r="M41" s="915"/>
      <c r="N41" s="915"/>
      <c r="O41" s="915"/>
      <c r="P41" s="915"/>
      <c r="Q41" s="915"/>
      <c r="R41" s="915"/>
      <c r="S41" s="915"/>
      <c r="T41" s="915"/>
      <c r="U41" s="915"/>
      <c r="V41" s="915"/>
      <c r="W41" s="915"/>
      <c r="X41" s="915"/>
      <c r="Y41" s="915"/>
      <c r="Z41" s="915"/>
      <c r="AA41" s="915"/>
      <c r="AB41" s="915"/>
      <c r="AC41" s="915"/>
      <c r="AD41" s="915"/>
      <c r="AE41" s="915"/>
      <c r="AF41" s="915"/>
      <c r="AG41" s="915"/>
      <c r="AH41" s="915"/>
      <c r="AI41" s="915"/>
      <c r="AJ41" s="915"/>
      <c r="AK41" s="915"/>
      <c r="AL41" s="915"/>
      <c r="AM41" s="915"/>
      <c r="AN41" s="915"/>
      <c r="AO41" s="915"/>
      <c r="AP41" s="915"/>
      <c r="AQ41" s="915"/>
      <c r="AR41" s="915"/>
      <c r="AS41" s="915"/>
      <c r="AT41" s="915"/>
      <c r="AU41" s="915"/>
      <c r="AV41" s="915"/>
      <c r="AW41" s="915"/>
      <c r="AX41" s="915"/>
      <c r="AY41" s="915"/>
      <c r="AZ41" s="915"/>
      <c r="BA41" s="915"/>
      <c r="BB41" s="915"/>
      <c r="BC41" s="915"/>
      <c r="BD41" s="915"/>
      <c r="BE41" s="1112"/>
    </row>
    <row r="42" spans="2:57" ht="14.4" customHeight="1">
      <c r="B42" s="1111"/>
      <c r="C42" s="915"/>
      <c r="D42" s="915"/>
      <c r="E42" s="915"/>
      <c r="F42" s="915"/>
      <c r="G42" s="915"/>
      <c r="H42" s="915"/>
      <c r="I42" s="915"/>
      <c r="J42" s="915"/>
      <c r="K42" s="915"/>
      <c r="L42" s="915"/>
      <c r="M42" s="915"/>
      <c r="N42" s="915"/>
      <c r="O42" s="915"/>
      <c r="P42" s="915"/>
      <c r="Q42" s="915"/>
      <c r="R42" s="915"/>
      <c r="S42" s="915"/>
      <c r="T42" s="915"/>
      <c r="U42" s="915"/>
      <c r="V42" s="915"/>
      <c r="W42" s="915"/>
      <c r="X42" s="915"/>
      <c r="Y42" s="915"/>
      <c r="Z42" s="915"/>
      <c r="AA42" s="915"/>
      <c r="AB42" s="915"/>
      <c r="AC42" s="915"/>
      <c r="AD42" s="915"/>
      <c r="AE42" s="915"/>
      <c r="AF42" s="915"/>
      <c r="AG42" s="915"/>
      <c r="AH42" s="915"/>
      <c r="AI42" s="915"/>
      <c r="AJ42" s="915"/>
      <c r="AK42" s="915"/>
      <c r="AL42" s="915"/>
      <c r="AM42" s="915"/>
      <c r="AN42" s="915"/>
      <c r="AO42" s="915"/>
      <c r="AP42" s="915"/>
      <c r="AQ42" s="915"/>
      <c r="AR42" s="915"/>
      <c r="AS42" s="915"/>
      <c r="AT42" s="915"/>
      <c r="AU42" s="915"/>
      <c r="AV42" s="915"/>
      <c r="AW42" s="915"/>
      <c r="AX42" s="915"/>
      <c r="AY42" s="915"/>
      <c r="AZ42" s="915"/>
      <c r="BA42" s="915"/>
      <c r="BB42" s="915"/>
      <c r="BC42" s="915"/>
      <c r="BD42" s="915"/>
      <c r="BE42" s="1112"/>
    </row>
    <row r="43" spans="2:57" ht="14.4" customHeight="1">
      <c r="B43" s="1111"/>
      <c r="C43" s="915"/>
      <c r="D43" s="915"/>
      <c r="E43" s="915"/>
      <c r="F43" s="915"/>
      <c r="G43" s="915"/>
      <c r="H43" s="915"/>
      <c r="I43" s="915"/>
      <c r="J43" s="915"/>
      <c r="K43" s="915"/>
      <c r="L43" s="915"/>
      <c r="M43" s="915"/>
      <c r="N43" s="915"/>
      <c r="O43" s="915"/>
      <c r="P43" s="915"/>
      <c r="Q43" s="915"/>
      <c r="R43" s="915"/>
      <c r="S43" s="915"/>
      <c r="T43" s="915"/>
      <c r="U43" s="915"/>
      <c r="V43" s="915"/>
      <c r="W43" s="915"/>
      <c r="X43" s="915"/>
      <c r="Y43" s="915"/>
      <c r="Z43" s="915"/>
      <c r="AA43" s="915"/>
      <c r="AB43" s="915"/>
      <c r="AC43" s="915"/>
      <c r="AD43" s="915"/>
      <c r="AE43" s="915"/>
      <c r="AF43" s="915"/>
      <c r="AG43" s="915"/>
      <c r="AH43" s="915"/>
      <c r="AI43" s="915"/>
      <c r="AJ43" s="915"/>
      <c r="AK43" s="915"/>
      <c r="AL43" s="915"/>
      <c r="AM43" s="915"/>
      <c r="AN43" s="915"/>
      <c r="AO43" s="915"/>
      <c r="AP43" s="915"/>
      <c r="AQ43" s="915"/>
      <c r="AR43" s="915"/>
      <c r="AS43" s="915"/>
      <c r="AT43" s="915"/>
      <c r="AU43" s="915"/>
      <c r="AV43" s="915"/>
      <c r="AW43" s="915"/>
      <c r="AX43" s="915"/>
      <c r="AY43" s="915"/>
      <c r="AZ43" s="915"/>
      <c r="BA43" s="915"/>
      <c r="BB43" s="915"/>
      <c r="BC43" s="915"/>
      <c r="BD43" s="915"/>
      <c r="BE43" s="1112"/>
    </row>
    <row r="44" spans="2:57" ht="14.4" customHeight="1">
      <c r="B44" s="1111"/>
      <c r="C44" s="915"/>
      <c r="D44" s="915"/>
      <c r="E44" s="915"/>
      <c r="F44" s="915"/>
      <c r="G44" s="915"/>
      <c r="H44" s="915"/>
      <c r="I44" s="915"/>
      <c r="J44" s="915"/>
      <c r="K44" s="915"/>
      <c r="L44" s="915"/>
      <c r="M44" s="915"/>
      <c r="N44" s="915"/>
      <c r="O44" s="915"/>
      <c r="P44" s="915"/>
      <c r="Q44" s="915"/>
      <c r="R44" s="915"/>
      <c r="S44" s="915"/>
      <c r="T44" s="915"/>
      <c r="U44" s="915"/>
      <c r="V44" s="915"/>
      <c r="W44" s="915"/>
      <c r="X44" s="915"/>
      <c r="Y44" s="915"/>
      <c r="Z44" s="915"/>
      <c r="AA44" s="915"/>
      <c r="AB44" s="915"/>
      <c r="AC44" s="915"/>
      <c r="AD44" s="915"/>
      <c r="AE44" s="915"/>
      <c r="AF44" s="915"/>
      <c r="AG44" s="915"/>
      <c r="AH44" s="915"/>
      <c r="AI44" s="915"/>
      <c r="AJ44" s="915"/>
      <c r="AK44" s="915"/>
      <c r="AL44" s="915"/>
      <c r="AM44" s="915"/>
      <c r="AN44" s="915"/>
      <c r="AO44" s="915"/>
      <c r="AP44" s="915"/>
      <c r="AQ44" s="915"/>
      <c r="AR44" s="915"/>
      <c r="AS44" s="915"/>
      <c r="AT44" s="915"/>
      <c r="AU44" s="915"/>
      <c r="AV44" s="915"/>
      <c r="AW44" s="915"/>
      <c r="AX44" s="915"/>
      <c r="AY44" s="915"/>
      <c r="AZ44" s="915"/>
      <c r="BA44" s="915"/>
      <c r="BB44" s="915"/>
      <c r="BC44" s="915"/>
      <c r="BD44" s="915"/>
      <c r="BE44" s="1112"/>
    </row>
    <row r="45" spans="2:57" ht="14.4" customHeight="1">
      <c r="B45" s="1111"/>
      <c r="C45" s="915"/>
      <c r="D45" s="915"/>
      <c r="E45" s="915"/>
      <c r="F45" s="915"/>
      <c r="G45" s="915"/>
      <c r="H45" s="915"/>
      <c r="I45" s="915"/>
      <c r="J45" s="915"/>
      <c r="K45" s="915"/>
      <c r="L45" s="915"/>
      <c r="M45" s="915"/>
      <c r="N45" s="915"/>
      <c r="O45" s="915"/>
      <c r="P45" s="915"/>
      <c r="Q45" s="915"/>
      <c r="R45" s="915"/>
      <c r="S45" s="915"/>
      <c r="T45" s="915"/>
      <c r="U45" s="915"/>
      <c r="V45" s="915"/>
      <c r="W45" s="915"/>
      <c r="X45" s="915"/>
      <c r="Y45" s="915"/>
      <c r="Z45" s="915"/>
      <c r="AA45" s="915"/>
      <c r="AB45" s="915"/>
      <c r="AC45" s="915"/>
      <c r="AD45" s="915"/>
      <c r="AE45" s="915"/>
      <c r="AF45" s="915"/>
      <c r="AG45" s="915"/>
      <c r="AH45" s="915"/>
      <c r="AI45" s="915"/>
      <c r="AJ45" s="915"/>
      <c r="AK45" s="915"/>
      <c r="AL45" s="915"/>
      <c r="AM45" s="915"/>
      <c r="AN45" s="915"/>
      <c r="AO45" s="915"/>
      <c r="AP45" s="915"/>
      <c r="AQ45" s="915"/>
      <c r="AR45" s="915"/>
      <c r="AS45" s="915"/>
      <c r="AT45" s="915"/>
      <c r="AU45" s="915"/>
      <c r="AV45" s="915"/>
      <c r="AW45" s="915"/>
      <c r="AX45" s="915"/>
      <c r="AY45" s="915"/>
      <c r="AZ45" s="915"/>
      <c r="BA45" s="915"/>
      <c r="BB45" s="915"/>
      <c r="BC45" s="915"/>
      <c r="BD45" s="915"/>
      <c r="BE45" s="1112"/>
    </row>
    <row r="46" spans="2:57" ht="14.4" customHeight="1">
      <c r="B46" s="1111"/>
      <c r="C46" s="915"/>
      <c r="D46" s="915"/>
      <c r="E46" s="915"/>
      <c r="F46" s="915"/>
      <c r="G46" s="915"/>
      <c r="H46" s="915"/>
      <c r="I46" s="915"/>
      <c r="J46" s="915"/>
      <c r="K46" s="915"/>
      <c r="L46" s="915"/>
      <c r="M46" s="915"/>
      <c r="N46" s="915"/>
      <c r="O46" s="915"/>
      <c r="P46" s="915"/>
      <c r="Q46" s="915"/>
      <c r="R46" s="915"/>
      <c r="S46" s="915"/>
      <c r="T46" s="915"/>
      <c r="U46" s="915"/>
      <c r="V46" s="915"/>
      <c r="W46" s="915"/>
      <c r="X46" s="915"/>
      <c r="Y46" s="915"/>
      <c r="Z46" s="915"/>
      <c r="AA46" s="915"/>
      <c r="AB46" s="915"/>
      <c r="AC46" s="915"/>
      <c r="AD46" s="915"/>
      <c r="AE46" s="915"/>
      <c r="AF46" s="915"/>
      <c r="AG46" s="915"/>
      <c r="AH46" s="915"/>
      <c r="AI46" s="915"/>
      <c r="AJ46" s="915"/>
      <c r="AK46" s="915"/>
      <c r="AL46" s="915"/>
      <c r="AM46" s="915"/>
      <c r="AN46" s="915"/>
      <c r="AO46" s="915"/>
      <c r="AP46" s="915"/>
      <c r="AQ46" s="915"/>
      <c r="AR46" s="915"/>
      <c r="AS46" s="915"/>
      <c r="AT46" s="915"/>
      <c r="AU46" s="915"/>
      <c r="AV46" s="915"/>
      <c r="AW46" s="915"/>
      <c r="AX46" s="915"/>
      <c r="AY46" s="915"/>
      <c r="AZ46" s="915"/>
      <c r="BA46" s="915"/>
      <c r="BB46" s="915"/>
      <c r="BC46" s="915"/>
      <c r="BD46" s="915"/>
      <c r="BE46" s="1112"/>
    </row>
    <row r="47" spans="2:57" ht="14.4" customHeight="1">
      <c r="B47" s="1111"/>
      <c r="C47" s="915"/>
      <c r="D47" s="915"/>
      <c r="E47" s="915"/>
      <c r="F47" s="915"/>
      <c r="G47" s="915"/>
      <c r="H47" s="915"/>
      <c r="I47" s="915"/>
      <c r="J47" s="915"/>
      <c r="K47" s="915"/>
      <c r="L47" s="915"/>
      <c r="M47" s="915"/>
      <c r="N47" s="915"/>
      <c r="O47" s="915"/>
      <c r="P47" s="915"/>
      <c r="Q47" s="915"/>
      <c r="R47" s="915"/>
      <c r="S47" s="915"/>
      <c r="T47" s="915"/>
      <c r="U47" s="915"/>
      <c r="V47" s="915"/>
      <c r="W47" s="915"/>
      <c r="X47" s="915"/>
      <c r="Y47" s="915"/>
      <c r="Z47" s="915"/>
      <c r="AA47" s="915"/>
      <c r="AB47" s="915"/>
      <c r="AC47" s="915"/>
      <c r="AD47" s="915"/>
      <c r="AE47" s="915"/>
      <c r="AF47" s="915"/>
      <c r="AG47" s="915"/>
      <c r="AH47" s="915"/>
      <c r="AI47" s="915"/>
      <c r="AJ47" s="915"/>
      <c r="AK47" s="915"/>
      <c r="AL47" s="915"/>
      <c r="AM47" s="915"/>
      <c r="AN47" s="915"/>
      <c r="AO47" s="915"/>
      <c r="AP47" s="915"/>
      <c r="AQ47" s="915"/>
      <c r="AR47" s="915"/>
      <c r="AS47" s="915"/>
      <c r="AT47" s="915"/>
      <c r="AU47" s="915"/>
      <c r="AV47" s="915"/>
      <c r="AW47" s="915"/>
      <c r="AX47" s="915"/>
      <c r="AY47" s="915"/>
      <c r="AZ47" s="915"/>
      <c r="BA47" s="915"/>
      <c r="BB47" s="915"/>
      <c r="BC47" s="915"/>
      <c r="BD47" s="915"/>
      <c r="BE47" s="1112"/>
    </row>
    <row r="48" spans="2:57" ht="14.4" customHeight="1">
      <c r="B48" s="1111"/>
      <c r="C48" s="915"/>
      <c r="D48" s="915"/>
      <c r="E48" s="915"/>
      <c r="F48" s="915"/>
      <c r="G48" s="915"/>
      <c r="H48" s="915"/>
      <c r="I48" s="915"/>
      <c r="J48" s="915"/>
      <c r="K48" s="915"/>
      <c r="L48" s="915"/>
      <c r="M48" s="915"/>
      <c r="N48" s="915"/>
      <c r="O48" s="915"/>
      <c r="P48" s="915"/>
      <c r="Q48" s="915"/>
      <c r="R48" s="915"/>
      <c r="S48" s="915"/>
      <c r="T48" s="915"/>
      <c r="U48" s="915"/>
      <c r="V48" s="915"/>
      <c r="W48" s="915"/>
      <c r="X48" s="915"/>
      <c r="Y48" s="915"/>
      <c r="Z48" s="915"/>
      <c r="AA48" s="915"/>
      <c r="AB48" s="915"/>
      <c r="AC48" s="915"/>
      <c r="AD48" s="915"/>
      <c r="AE48" s="915"/>
      <c r="AF48" s="915"/>
      <c r="AG48" s="915"/>
      <c r="AH48" s="915"/>
      <c r="AI48" s="915"/>
      <c r="AJ48" s="915"/>
      <c r="AK48" s="915"/>
      <c r="AL48" s="915"/>
      <c r="AM48" s="915"/>
      <c r="AN48" s="915"/>
      <c r="AO48" s="915"/>
      <c r="AP48" s="915"/>
      <c r="AQ48" s="915"/>
      <c r="AR48" s="915"/>
      <c r="AS48" s="915"/>
      <c r="AT48" s="915"/>
      <c r="AU48" s="915"/>
      <c r="AV48" s="915"/>
      <c r="AW48" s="915"/>
      <c r="AX48" s="915"/>
      <c r="AY48" s="915"/>
      <c r="AZ48" s="915"/>
      <c r="BA48" s="915"/>
      <c r="BB48" s="915"/>
      <c r="BC48" s="915"/>
      <c r="BD48" s="915"/>
      <c r="BE48" s="1112"/>
    </row>
    <row r="49" spans="2:57" ht="14.4" customHeight="1">
      <c r="B49" s="1111"/>
      <c r="C49" s="915"/>
      <c r="D49" s="915"/>
      <c r="E49" s="915"/>
      <c r="F49" s="915"/>
      <c r="G49" s="915"/>
      <c r="H49" s="915"/>
      <c r="I49" s="915"/>
      <c r="J49" s="915"/>
      <c r="K49" s="915"/>
      <c r="L49" s="915"/>
      <c r="M49" s="915"/>
      <c r="N49" s="915"/>
      <c r="O49" s="915"/>
      <c r="P49" s="915"/>
      <c r="Q49" s="915"/>
      <c r="R49" s="915"/>
      <c r="S49" s="915"/>
      <c r="T49" s="915"/>
      <c r="U49" s="915"/>
      <c r="V49" s="915"/>
      <c r="W49" s="915"/>
      <c r="X49" s="915"/>
      <c r="Y49" s="915"/>
      <c r="Z49" s="915"/>
      <c r="AA49" s="915"/>
      <c r="AB49" s="915"/>
      <c r="AC49" s="915"/>
      <c r="AD49" s="915"/>
      <c r="AE49" s="915"/>
      <c r="AF49" s="915"/>
      <c r="AG49" s="915"/>
      <c r="AH49" s="915"/>
      <c r="AI49" s="915"/>
      <c r="AJ49" s="915"/>
      <c r="AK49" s="915"/>
      <c r="AL49" s="915"/>
      <c r="AM49" s="915"/>
      <c r="AN49" s="915"/>
      <c r="AO49" s="915"/>
      <c r="AP49" s="915"/>
      <c r="AQ49" s="915"/>
      <c r="AR49" s="915"/>
      <c r="AS49" s="915"/>
      <c r="AT49" s="915"/>
      <c r="AU49" s="915"/>
      <c r="AV49" s="915"/>
      <c r="AW49" s="915"/>
      <c r="AX49" s="915"/>
      <c r="AY49" s="915"/>
      <c r="AZ49" s="915"/>
      <c r="BA49" s="915"/>
      <c r="BB49" s="915"/>
      <c r="BC49" s="915"/>
      <c r="BD49" s="915"/>
      <c r="BE49" s="1112"/>
    </row>
    <row r="50" spans="2:57" ht="14.4" customHeight="1">
      <c r="B50" s="1111"/>
      <c r="C50" s="915"/>
      <c r="D50" s="915"/>
      <c r="E50" s="915"/>
      <c r="F50" s="915"/>
      <c r="G50" s="915"/>
      <c r="H50" s="915"/>
      <c r="I50" s="915"/>
      <c r="J50" s="915"/>
      <c r="K50" s="915"/>
      <c r="L50" s="915"/>
      <c r="M50" s="915"/>
      <c r="N50" s="915"/>
      <c r="O50" s="915"/>
      <c r="P50" s="915"/>
      <c r="Q50" s="915"/>
      <c r="R50" s="915"/>
      <c r="S50" s="915"/>
      <c r="T50" s="915"/>
      <c r="U50" s="915"/>
      <c r="V50" s="915"/>
      <c r="W50" s="915"/>
      <c r="X50" s="915"/>
      <c r="Y50" s="915"/>
      <c r="Z50" s="915"/>
      <c r="AA50" s="915"/>
      <c r="AB50" s="915"/>
      <c r="AC50" s="915"/>
      <c r="AD50" s="915"/>
      <c r="AE50" s="915"/>
      <c r="AF50" s="915"/>
      <c r="AG50" s="915"/>
      <c r="AH50" s="915"/>
      <c r="AI50" s="915"/>
      <c r="AJ50" s="915"/>
      <c r="AK50" s="915"/>
      <c r="AL50" s="915"/>
      <c r="AM50" s="915"/>
      <c r="AN50" s="915"/>
      <c r="AO50" s="915"/>
      <c r="AP50" s="915"/>
      <c r="AQ50" s="915"/>
      <c r="AR50" s="915"/>
      <c r="AS50" s="915"/>
      <c r="AT50" s="915"/>
      <c r="AU50" s="915"/>
      <c r="AV50" s="915"/>
      <c r="AW50" s="915"/>
      <c r="AX50" s="915"/>
      <c r="AY50" s="915"/>
      <c r="AZ50" s="915"/>
      <c r="BA50" s="915"/>
      <c r="BB50" s="915"/>
      <c r="BC50" s="915"/>
      <c r="BD50" s="915"/>
      <c r="BE50" s="1112"/>
    </row>
    <row r="51" spans="2:57" ht="14.4" customHeight="1">
      <c r="B51" s="1111"/>
      <c r="C51" s="915"/>
      <c r="D51" s="915"/>
      <c r="E51" s="915"/>
      <c r="F51" s="915"/>
      <c r="G51" s="915"/>
      <c r="H51" s="915"/>
      <c r="I51" s="915"/>
      <c r="J51" s="915"/>
      <c r="K51" s="915"/>
      <c r="L51" s="915"/>
      <c r="M51" s="915"/>
      <c r="N51" s="915"/>
      <c r="O51" s="915"/>
      <c r="P51" s="915"/>
      <c r="Q51" s="915"/>
      <c r="R51" s="915"/>
      <c r="S51" s="915"/>
      <c r="T51" s="915"/>
      <c r="U51" s="915"/>
      <c r="V51" s="915"/>
      <c r="W51" s="915"/>
      <c r="X51" s="915"/>
      <c r="Y51" s="915"/>
      <c r="Z51" s="915"/>
      <c r="AA51" s="915"/>
      <c r="AB51" s="915"/>
      <c r="AC51" s="915"/>
      <c r="AD51" s="915"/>
      <c r="AE51" s="915"/>
      <c r="AF51" s="915"/>
      <c r="AG51" s="915"/>
      <c r="AH51" s="915"/>
      <c r="AI51" s="915"/>
      <c r="AJ51" s="915"/>
      <c r="AK51" s="915"/>
      <c r="AL51" s="915"/>
      <c r="AM51" s="915"/>
      <c r="AN51" s="915"/>
      <c r="AO51" s="915"/>
      <c r="AP51" s="915"/>
      <c r="AQ51" s="915"/>
      <c r="AR51" s="915"/>
      <c r="AS51" s="915"/>
      <c r="AT51" s="915"/>
      <c r="AU51" s="915"/>
      <c r="AV51" s="915"/>
      <c r="AW51" s="915"/>
      <c r="AX51" s="915"/>
      <c r="AY51" s="915"/>
      <c r="AZ51" s="915"/>
      <c r="BA51" s="915"/>
      <c r="BB51" s="915"/>
      <c r="BC51" s="915"/>
      <c r="BD51" s="915"/>
      <c r="BE51" s="1112"/>
    </row>
    <row r="52" spans="2:57" ht="14.4" customHeight="1">
      <c r="B52" s="1111"/>
      <c r="C52" s="915"/>
      <c r="D52" s="915"/>
      <c r="E52" s="915"/>
      <c r="F52" s="915"/>
      <c r="G52" s="915"/>
      <c r="H52" s="915"/>
      <c r="I52" s="915"/>
      <c r="J52" s="915"/>
      <c r="K52" s="915"/>
      <c r="L52" s="915"/>
      <c r="M52" s="915"/>
      <c r="N52" s="915"/>
      <c r="O52" s="915"/>
      <c r="P52" s="915"/>
      <c r="Q52" s="915"/>
      <c r="R52" s="915"/>
      <c r="S52" s="915"/>
      <c r="T52" s="915"/>
      <c r="U52" s="915"/>
      <c r="V52" s="915"/>
      <c r="W52" s="915"/>
      <c r="X52" s="915"/>
      <c r="Y52" s="915"/>
      <c r="Z52" s="915"/>
      <c r="AA52" s="915"/>
      <c r="AB52" s="915"/>
      <c r="AC52" s="915"/>
      <c r="AD52" s="915"/>
      <c r="AE52" s="915"/>
      <c r="AF52" s="915"/>
      <c r="AG52" s="915"/>
      <c r="AH52" s="915"/>
      <c r="AI52" s="915"/>
      <c r="AJ52" s="915"/>
      <c r="AK52" s="915"/>
      <c r="AL52" s="915"/>
      <c r="AM52" s="915"/>
      <c r="AN52" s="915"/>
      <c r="AO52" s="915"/>
      <c r="AP52" s="915"/>
      <c r="AQ52" s="915"/>
      <c r="AR52" s="915"/>
      <c r="AS52" s="915"/>
      <c r="AT52" s="915"/>
      <c r="AU52" s="915"/>
      <c r="AV52" s="915"/>
      <c r="AW52" s="915"/>
      <c r="AX52" s="915"/>
      <c r="AY52" s="915"/>
      <c r="AZ52" s="915"/>
      <c r="BA52" s="915"/>
      <c r="BB52" s="915"/>
      <c r="BC52" s="915"/>
      <c r="BD52" s="915"/>
      <c r="BE52" s="1112"/>
    </row>
    <row r="53" spans="2:57" ht="14.4" customHeight="1">
      <c r="B53" s="1111"/>
      <c r="C53" s="915"/>
      <c r="D53" s="915"/>
      <c r="E53" s="915"/>
      <c r="F53" s="915"/>
      <c r="G53" s="915"/>
      <c r="H53" s="915"/>
      <c r="I53" s="915"/>
      <c r="J53" s="915"/>
      <c r="K53" s="915"/>
      <c r="L53" s="915"/>
      <c r="M53" s="915"/>
      <c r="N53" s="915"/>
      <c r="O53" s="915"/>
      <c r="P53" s="915"/>
      <c r="Q53" s="915"/>
      <c r="R53" s="915"/>
      <c r="S53" s="915"/>
      <c r="T53" s="915"/>
      <c r="U53" s="915"/>
      <c r="V53" s="915"/>
      <c r="W53" s="915"/>
      <c r="X53" s="915"/>
      <c r="Y53" s="915"/>
      <c r="Z53" s="915"/>
      <c r="AA53" s="915"/>
      <c r="AB53" s="915"/>
      <c r="AC53" s="915"/>
      <c r="AD53" s="915"/>
      <c r="AE53" s="915"/>
      <c r="AF53" s="915"/>
      <c r="AG53" s="915"/>
      <c r="AH53" s="915"/>
      <c r="AI53" s="915"/>
      <c r="AJ53" s="915"/>
      <c r="AK53" s="915"/>
      <c r="AL53" s="915"/>
      <c r="AM53" s="915"/>
      <c r="AN53" s="915"/>
      <c r="AO53" s="915"/>
      <c r="AP53" s="915"/>
      <c r="AQ53" s="915"/>
      <c r="AR53" s="915"/>
      <c r="AS53" s="915"/>
      <c r="AT53" s="915"/>
      <c r="AU53" s="915"/>
      <c r="AV53" s="915"/>
      <c r="AW53" s="915"/>
      <c r="AX53" s="915"/>
      <c r="AY53" s="915"/>
      <c r="AZ53" s="915"/>
      <c r="BA53" s="915"/>
      <c r="BB53" s="915"/>
      <c r="BC53" s="915"/>
      <c r="BD53" s="915"/>
      <c r="BE53" s="1112"/>
    </row>
    <row r="54" spans="2:57" ht="14.4" customHeight="1">
      <c r="B54" s="1111"/>
      <c r="C54" s="915"/>
      <c r="D54" s="915"/>
      <c r="E54" s="915"/>
      <c r="F54" s="915"/>
      <c r="G54" s="915"/>
      <c r="H54" s="915"/>
      <c r="I54" s="915"/>
      <c r="J54" s="915"/>
      <c r="K54" s="915"/>
      <c r="L54" s="915"/>
      <c r="M54" s="915"/>
      <c r="N54" s="915"/>
      <c r="O54" s="915"/>
      <c r="P54" s="915"/>
      <c r="Q54" s="915"/>
      <c r="R54" s="915"/>
      <c r="S54" s="915"/>
      <c r="T54" s="915"/>
      <c r="U54" s="915"/>
      <c r="V54" s="915"/>
      <c r="W54" s="915"/>
      <c r="X54" s="915"/>
      <c r="Y54" s="915"/>
      <c r="Z54" s="915"/>
      <c r="AA54" s="915"/>
      <c r="AB54" s="915"/>
      <c r="AC54" s="915"/>
      <c r="AD54" s="915"/>
      <c r="AE54" s="915"/>
      <c r="AF54" s="915"/>
      <c r="AG54" s="915"/>
      <c r="AH54" s="915"/>
      <c r="AI54" s="915"/>
      <c r="AJ54" s="915"/>
      <c r="AK54" s="915"/>
      <c r="AL54" s="915"/>
      <c r="AM54" s="915"/>
      <c r="AN54" s="915"/>
      <c r="AO54" s="915"/>
      <c r="AP54" s="915"/>
      <c r="AQ54" s="915"/>
      <c r="AR54" s="915"/>
      <c r="AS54" s="915"/>
      <c r="AT54" s="915"/>
      <c r="AU54" s="915"/>
      <c r="AV54" s="915"/>
      <c r="AW54" s="915"/>
      <c r="AX54" s="915"/>
      <c r="AY54" s="915"/>
      <c r="AZ54" s="915"/>
      <c r="BA54" s="915"/>
      <c r="BB54" s="915"/>
      <c r="BC54" s="915"/>
      <c r="BD54" s="915"/>
      <c r="BE54" s="1112"/>
    </row>
    <row r="55" spans="2:57" ht="14.4" customHeight="1">
      <c r="B55" s="1111"/>
      <c r="C55" s="915"/>
      <c r="D55" s="915"/>
      <c r="E55" s="915"/>
      <c r="F55" s="915"/>
      <c r="G55" s="915"/>
      <c r="H55" s="915"/>
      <c r="I55" s="915"/>
      <c r="J55" s="915"/>
      <c r="K55" s="915"/>
      <c r="L55" s="915"/>
      <c r="M55" s="915"/>
      <c r="N55" s="915"/>
      <c r="O55" s="915"/>
      <c r="P55" s="915"/>
      <c r="Q55" s="915"/>
      <c r="R55" s="915"/>
      <c r="S55" s="915"/>
      <c r="T55" s="915"/>
      <c r="U55" s="915"/>
      <c r="V55" s="915"/>
      <c r="W55" s="915"/>
      <c r="X55" s="915"/>
      <c r="Y55" s="915"/>
      <c r="Z55" s="915"/>
      <c r="AA55" s="915"/>
      <c r="AB55" s="915"/>
      <c r="AC55" s="915"/>
      <c r="AD55" s="915"/>
      <c r="AE55" s="915"/>
      <c r="AF55" s="915"/>
      <c r="AG55" s="915"/>
      <c r="AH55" s="915"/>
      <c r="AI55" s="915"/>
      <c r="AJ55" s="915"/>
      <c r="AK55" s="915"/>
      <c r="AL55" s="915"/>
      <c r="AM55" s="915"/>
      <c r="AN55" s="915"/>
      <c r="AO55" s="915"/>
      <c r="AP55" s="915"/>
      <c r="AQ55" s="915"/>
      <c r="AR55" s="915"/>
      <c r="AS55" s="915"/>
      <c r="AT55" s="915"/>
      <c r="AU55" s="915"/>
      <c r="AV55" s="915"/>
      <c r="AW55" s="915"/>
      <c r="AX55" s="915"/>
      <c r="AY55" s="915"/>
      <c r="AZ55" s="915"/>
      <c r="BA55" s="915"/>
      <c r="BB55" s="915"/>
      <c r="BC55" s="915"/>
      <c r="BD55" s="915"/>
      <c r="BE55" s="1112"/>
    </row>
    <row r="56" spans="2:57" ht="14.4" customHeight="1">
      <c r="B56" s="1111"/>
      <c r="C56" s="915"/>
      <c r="D56" s="915"/>
      <c r="E56" s="915"/>
      <c r="F56" s="915"/>
      <c r="G56" s="915"/>
      <c r="H56" s="915"/>
      <c r="I56" s="915"/>
      <c r="J56" s="915"/>
      <c r="K56" s="915"/>
      <c r="L56" s="915"/>
      <c r="M56" s="915"/>
      <c r="N56" s="915"/>
      <c r="O56" s="915"/>
      <c r="P56" s="915"/>
      <c r="Q56" s="915"/>
      <c r="R56" s="915"/>
      <c r="S56" s="915"/>
      <c r="T56" s="915"/>
      <c r="U56" s="915"/>
      <c r="V56" s="915"/>
      <c r="W56" s="915"/>
      <c r="X56" s="915"/>
      <c r="Y56" s="915"/>
      <c r="Z56" s="915"/>
      <c r="AA56" s="915"/>
      <c r="AB56" s="915"/>
      <c r="AC56" s="915"/>
      <c r="AD56" s="915"/>
      <c r="AE56" s="915"/>
      <c r="AF56" s="915"/>
      <c r="AG56" s="915"/>
      <c r="AH56" s="915"/>
      <c r="AI56" s="915"/>
      <c r="AJ56" s="915"/>
      <c r="AK56" s="915"/>
      <c r="AL56" s="915"/>
      <c r="AM56" s="915"/>
      <c r="AN56" s="915"/>
      <c r="AO56" s="915"/>
      <c r="AP56" s="915"/>
      <c r="AQ56" s="915"/>
      <c r="AR56" s="915"/>
      <c r="AS56" s="915"/>
      <c r="AT56" s="915"/>
      <c r="AU56" s="915"/>
      <c r="AV56" s="915"/>
      <c r="AW56" s="915"/>
      <c r="AX56" s="915"/>
      <c r="AY56" s="915"/>
      <c r="AZ56" s="915"/>
      <c r="BA56" s="915"/>
      <c r="BB56" s="915"/>
      <c r="BC56" s="915"/>
      <c r="BD56" s="915"/>
      <c r="BE56" s="1112"/>
    </row>
    <row r="57" spans="2:57" ht="14.4" customHeight="1">
      <c r="B57" s="1111"/>
      <c r="C57" s="915"/>
      <c r="D57" s="915"/>
      <c r="E57" s="915"/>
      <c r="F57" s="915"/>
      <c r="G57" s="915"/>
      <c r="H57" s="915"/>
      <c r="I57" s="915"/>
      <c r="J57" s="915"/>
      <c r="K57" s="915"/>
      <c r="L57" s="915"/>
      <c r="M57" s="915"/>
      <c r="N57" s="915"/>
      <c r="O57" s="915"/>
      <c r="P57" s="915"/>
      <c r="Q57" s="915"/>
      <c r="R57" s="915"/>
      <c r="S57" s="915"/>
      <c r="T57" s="915"/>
      <c r="U57" s="915"/>
      <c r="V57" s="915"/>
      <c r="W57" s="915"/>
      <c r="X57" s="915"/>
      <c r="Y57" s="915"/>
      <c r="Z57" s="915"/>
      <c r="AA57" s="915"/>
      <c r="AB57" s="915"/>
      <c r="AC57" s="915"/>
      <c r="AD57" s="915"/>
      <c r="AE57" s="915"/>
      <c r="AF57" s="915"/>
      <c r="AG57" s="915"/>
      <c r="AH57" s="915"/>
      <c r="AI57" s="915"/>
      <c r="AJ57" s="915"/>
      <c r="AK57" s="915"/>
      <c r="AL57" s="915"/>
      <c r="AM57" s="915"/>
      <c r="AN57" s="915"/>
      <c r="AO57" s="915"/>
      <c r="AP57" s="915"/>
      <c r="AQ57" s="915"/>
      <c r="AR57" s="915"/>
      <c r="AS57" s="915"/>
      <c r="AT57" s="915"/>
      <c r="AU57" s="915"/>
      <c r="AV57" s="915"/>
      <c r="AW57" s="915"/>
      <c r="AX57" s="915"/>
      <c r="AY57" s="915"/>
      <c r="AZ57" s="915"/>
      <c r="BA57" s="915"/>
      <c r="BB57" s="915"/>
      <c r="BC57" s="915"/>
      <c r="BD57" s="915"/>
      <c r="BE57" s="1112"/>
    </row>
    <row r="58" spans="2:57" ht="14.4" customHeight="1">
      <c r="B58" s="1111"/>
      <c r="C58" s="915"/>
      <c r="D58" s="915"/>
      <c r="E58" s="915"/>
      <c r="F58" s="915"/>
      <c r="G58" s="915"/>
      <c r="H58" s="915"/>
      <c r="I58" s="915"/>
      <c r="J58" s="915"/>
      <c r="K58" s="915"/>
      <c r="L58" s="915"/>
      <c r="M58" s="915"/>
      <c r="N58" s="915"/>
      <c r="O58" s="915"/>
      <c r="P58" s="915"/>
      <c r="Q58" s="915"/>
      <c r="R58" s="915"/>
      <c r="S58" s="915"/>
      <c r="T58" s="915"/>
      <c r="U58" s="915"/>
      <c r="V58" s="915"/>
      <c r="W58" s="915"/>
      <c r="X58" s="915"/>
      <c r="Y58" s="915"/>
      <c r="Z58" s="915"/>
      <c r="AA58" s="915"/>
      <c r="AB58" s="915"/>
      <c r="AC58" s="915"/>
      <c r="AD58" s="915"/>
      <c r="AE58" s="915"/>
      <c r="AF58" s="915"/>
      <c r="AG58" s="915"/>
      <c r="AH58" s="915"/>
      <c r="AI58" s="915"/>
      <c r="AJ58" s="915"/>
      <c r="AK58" s="915"/>
      <c r="AL58" s="915"/>
      <c r="AM58" s="915"/>
      <c r="AN58" s="915"/>
      <c r="AO58" s="915"/>
      <c r="AP58" s="915"/>
      <c r="AQ58" s="915"/>
      <c r="AR58" s="915"/>
      <c r="AS58" s="915"/>
      <c r="AT58" s="915"/>
      <c r="AU58" s="915"/>
      <c r="AV58" s="915"/>
      <c r="AW58" s="915"/>
      <c r="AX58" s="915"/>
      <c r="AY58" s="915"/>
      <c r="AZ58" s="915"/>
      <c r="BA58" s="915"/>
      <c r="BB58" s="915"/>
      <c r="BC58" s="915"/>
      <c r="BD58" s="915"/>
      <c r="BE58" s="1112"/>
    </row>
    <row r="59" spans="2:57" ht="14.4" customHeight="1">
      <c r="B59" s="1111"/>
      <c r="C59" s="915"/>
      <c r="D59" s="915"/>
      <c r="E59" s="915"/>
      <c r="F59" s="915"/>
      <c r="G59" s="915"/>
      <c r="H59" s="915"/>
      <c r="I59" s="915"/>
      <c r="J59" s="915"/>
      <c r="K59" s="915"/>
      <c r="L59" s="915"/>
      <c r="M59" s="915"/>
      <c r="N59" s="915"/>
      <c r="O59" s="915"/>
      <c r="P59" s="915"/>
      <c r="Q59" s="915"/>
      <c r="R59" s="915"/>
      <c r="S59" s="915"/>
      <c r="T59" s="915"/>
      <c r="U59" s="915"/>
      <c r="V59" s="915"/>
      <c r="W59" s="915"/>
      <c r="X59" s="915"/>
      <c r="Y59" s="915"/>
      <c r="Z59" s="915"/>
      <c r="AA59" s="915"/>
      <c r="AB59" s="915"/>
      <c r="AC59" s="915"/>
      <c r="AD59" s="915"/>
      <c r="AE59" s="915"/>
      <c r="AF59" s="915"/>
      <c r="AG59" s="915"/>
      <c r="AH59" s="915"/>
      <c r="AI59" s="915"/>
      <c r="AJ59" s="915"/>
      <c r="AK59" s="915"/>
      <c r="AL59" s="915"/>
      <c r="AM59" s="915"/>
      <c r="AN59" s="915"/>
      <c r="AO59" s="915"/>
      <c r="AP59" s="915"/>
      <c r="AQ59" s="915"/>
      <c r="AR59" s="915"/>
      <c r="AS59" s="915"/>
      <c r="AT59" s="915"/>
      <c r="AU59" s="915"/>
      <c r="AV59" s="915"/>
      <c r="AW59" s="915"/>
      <c r="AX59" s="915"/>
      <c r="AY59" s="915"/>
      <c r="AZ59" s="915"/>
      <c r="BA59" s="915"/>
      <c r="BB59" s="915"/>
      <c r="BC59" s="915"/>
      <c r="BD59" s="915"/>
      <c r="BE59" s="1112"/>
    </row>
    <row r="60" spans="2:57" ht="14.4" customHeight="1">
      <c r="B60" s="1111"/>
      <c r="C60" s="915"/>
      <c r="D60" s="915"/>
      <c r="E60" s="915"/>
      <c r="F60" s="915"/>
      <c r="G60" s="915"/>
      <c r="H60" s="915"/>
      <c r="I60" s="915"/>
      <c r="J60" s="915"/>
      <c r="K60" s="915"/>
      <c r="L60" s="915"/>
      <c r="M60" s="915"/>
      <c r="N60" s="915"/>
      <c r="O60" s="915"/>
      <c r="P60" s="915"/>
      <c r="Q60" s="915"/>
      <c r="R60" s="915"/>
      <c r="S60" s="915"/>
      <c r="T60" s="915"/>
      <c r="U60" s="915"/>
      <c r="V60" s="915"/>
      <c r="W60" s="915"/>
      <c r="X60" s="915"/>
      <c r="Y60" s="915"/>
      <c r="Z60" s="915"/>
      <c r="AA60" s="915"/>
      <c r="AB60" s="915"/>
      <c r="AC60" s="915"/>
      <c r="AD60" s="915"/>
      <c r="AE60" s="915"/>
      <c r="AF60" s="915"/>
      <c r="AG60" s="915"/>
      <c r="AH60" s="915"/>
      <c r="AI60" s="915"/>
      <c r="AJ60" s="915"/>
      <c r="AK60" s="915"/>
      <c r="AL60" s="915"/>
      <c r="AM60" s="915"/>
      <c r="AN60" s="915"/>
      <c r="AO60" s="915"/>
      <c r="AP60" s="915"/>
      <c r="AQ60" s="915"/>
      <c r="AR60" s="915"/>
      <c r="AS60" s="915"/>
      <c r="AT60" s="915"/>
      <c r="AU60" s="915"/>
      <c r="AV60" s="915"/>
      <c r="AW60" s="915"/>
      <c r="AX60" s="915"/>
      <c r="AY60" s="915"/>
      <c r="AZ60" s="915"/>
      <c r="BA60" s="915"/>
      <c r="BB60" s="915"/>
      <c r="BC60" s="915"/>
      <c r="BD60" s="915"/>
      <c r="BE60" s="1112"/>
    </row>
    <row r="61" spans="2:57" ht="14.4" customHeight="1">
      <c r="B61" s="1111"/>
      <c r="C61" s="915"/>
      <c r="D61" s="915"/>
      <c r="E61" s="915"/>
      <c r="F61" s="915"/>
      <c r="G61" s="915"/>
      <c r="H61" s="915"/>
      <c r="I61" s="915"/>
      <c r="J61" s="915"/>
      <c r="K61" s="915"/>
      <c r="L61" s="915"/>
      <c r="M61" s="915"/>
      <c r="N61" s="915"/>
      <c r="O61" s="915"/>
      <c r="P61" s="915"/>
      <c r="Q61" s="915"/>
      <c r="R61" s="915"/>
      <c r="S61" s="915"/>
      <c r="T61" s="915"/>
      <c r="U61" s="915"/>
      <c r="V61" s="915"/>
      <c r="W61" s="915"/>
      <c r="X61" s="915"/>
      <c r="Y61" s="915"/>
      <c r="Z61" s="915"/>
      <c r="AA61" s="915"/>
      <c r="AB61" s="915"/>
      <c r="AC61" s="915"/>
      <c r="AD61" s="915"/>
      <c r="AE61" s="915"/>
      <c r="AF61" s="915"/>
      <c r="AG61" s="915"/>
      <c r="AH61" s="915"/>
      <c r="AI61" s="915"/>
      <c r="AJ61" s="915"/>
      <c r="AK61" s="915"/>
      <c r="AL61" s="915"/>
      <c r="AM61" s="915"/>
      <c r="AN61" s="915"/>
      <c r="AO61" s="915"/>
      <c r="AP61" s="915"/>
      <c r="AQ61" s="915"/>
      <c r="AR61" s="915"/>
      <c r="AS61" s="915"/>
      <c r="AT61" s="915"/>
      <c r="AU61" s="915"/>
      <c r="AV61" s="915"/>
      <c r="AW61" s="915"/>
      <c r="AX61" s="915"/>
      <c r="AY61" s="915"/>
      <c r="AZ61" s="915"/>
      <c r="BA61" s="915"/>
      <c r="BB61" s="915"/>
      <c r="BC61" s="915"/>
      <c r="BD61" s="915"/>
      <c r="BE61" s="1112"/>
    </row>
    <row r="62" spans="2:57" ht="14.4" customHeight="1">
      <c r="B62" s="1111"/>
      <c r="C62" s="915"/>
      <c r="D62" s="915"/>
      <c r="E62" s="915"/>
      <c r="F62" s="915"/>
      <c r="G62" s="915"/>
      <c r="H62" s="915"/>
      <c r="I62" s="915"/>
      <c r="J62" s="915"/>
      <c r="K62" s="915"/>
      <c r="L62" s="915"/>
      <c r="M62" s="915"/>
      <c r="N62" s="915"/>
      <c r="O62" s="915"/>
      <c r="P62" s="915"/>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1112"/>
    </row>
    <row r="63" spans="2:57" ht="14.4" customHeight="1">
      <c r="B63" s="1111"/>
      <c r="C63" s="915"/>
      <c r="D63" s="915"/>
      <c r="E63" s="915"/>
      <c r="F63" s="915"/>
      <c r="G63" s="915"/>
      <c r="H63" s="915"/>
      <c r="I63" s="915"/>
      <c r="J63" s="915"/>
      <c r="K63" s="915"/>
      <c r="L63" s="915"/>
      <c r="M63" s="915"/>
      <c r="N63" s="915"/>
      <c r="O63" s="915"/>
      <c r="P63" s="915"/>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1112"/>
    </row>
    <row r="64" spans="2:57" ht="14.4" customHeight="1">
      <c r="B64" s="1111"/>
      <c r="C64" s="915"/>
      <c r="D64" s="915"/>
      <c r="E64" s="915"/>
      <c r="F64" s="915"/>
      <c r="G64" s="915"/>
      <c r="H64" s="915"/>
      <c r="I64" s="915"/>
      <c r="J64" s="915"/>
      <c r="K64" s="915"/>
      <c r="L64" s="915"/>
      <c r="M64" s="915"/>
      <c r="N64" s="915"/>
      <c r="O64" s="915"/>
      <c r="P64" s="915"/>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1112"/>
    </row>
    <row r="65" spans="2:57" ht="14.4" customHeight="1">
      <c r="B65" s="1111"/>
      <c r="C65" s="915"/>
      <c r="D65" s="915"/>
      <c r="E65" s="915"/>
      <c r="F65" s="915"/>
      <c r="G65" s="915"/>
      <c r="H65" s="915"/>
      <c r="I65" s="915"/>
      <c r="J65" s="915"/>
      <c r="K65" s="915"/>
      <c r="L65" s="915"/>
      <c r="M65" s="915"/>
      <c r="N65" s="915"/>
      <c r="O65" s="915"/>
      <c r="P65" s="915"/>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1112"/>
    </row>
    <row r="66" spans="2:57" ht="14.4" customHeight="1">
      <c r="B66" s="1111"/>
      <c r="C66" s="915"/>
      <c r="D66" s="915"/>
      <c r="E66" s="915"/>
      <c r="F66" s="915"/>
      <c r="G66" s="915"/>
      <c r="H66" s="915"/>
      <c r="I66" s="915"/>
      <c r="J66" s="915"/>
      <c r="K66" s="915"/>
      <c r="L66" s="915"/>
      <c r="M66" s="915"/>
      <c r="N66" s="915"/>
      <c r="O66" s="915"/>
      <c r="P66" s="915"/>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1112"/>
    </row>
    <row r="67" spans="2:57" ht="14.4" customHeight="1">
      <c r="B67" s="1111"/>
      <c r="C67" s="915"/>
      <c r="D67" s="915"/>
      <c r="E67" s="915"/>
      <c r="F67" s="915"/>
      <c r="G67" s="915"/>
      <c r="H67" s="915"/>
      <c r="I67" s="915"/>
      <c r="J67" s="915"/>
      <c r="K67" s="915"/>
      <c r="L67" s="915"/>
      <c r="M67" s="915"/>
      <c r="N67" s="915"/>
      <c r="O67" s="915"/>
      <c r="P67" s="915"/>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1112"/>
    </row>
    <row r="68" spans="2:57" ht="14.4" customHeight="1">
      <c r="B68" s="1111"/>
      <c r="C68" s="915"/>
      <c r="D68" s="915"/>
      <c r="E68" s="915"/>
      <c r="F68" s="915"/>
      <c r="G68" s="915"/>
      <c r="H68" s="915"/>
      <c r="I68" s="915"/>
      <c r="J68" s="915"/>
      <c r="K68" s="915"/>
      <c r="L68" s="915"/>
      <c r="M68" s="915"/>
      <c r="N68" s="915"/>
      <c r="O68" s="915"/>
      <c r="P68" s="915"/>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1112"/>
    </row>
    <row r="69" spans="2:57" ht="14.4" customHeight="1">
      <c r="B69" s="1111"/>
      <c r="C69" s="915"/>
      <c r="D69" s="915"/>
      <c r="E69" s="915"/>
      <c r="F69" s="915"/>
      <c r="G69" s="915"/>
      <c r="H69" s="915"/>
      <c r="I69" s="915"/>
      <c r="J69" s="915"/>
      <c r="K69" s="915"/>
      <c r="L69" s="915"/>
      <c r="M69" s="915"/>
      <c r="N69" s="915"/>
      <c r="O69" s="915"/>
      <c r="P69" s="915"/>
      <c r="Q69" s="915"/>
      <c r="R69" s="915"/>
      <c r="S69" s="915"/>
      <c r="T69" s="915"/>
      <c r="U69" s="915"/>
      <c r="V69" s="915"/>
      <c r="W69" s="915"/>
      <c r="X69" s="915"/>
      <c r="Y69" s="915"/>
      <c r="Z69" s="915"/>
      <c r="AA69" s="915"/>
      <c r="AB69" s="915"/>
      <c r="AC69" s="915"/>
      <c r="AD69" s="915"/>
      <c r="AE69" s="915"/>
      <c r="AF69" s="915"/>
      <c r="AG69" s="915"/>
      <c r="AH69" s="915"/>
      <c r="AI69" s="915"/>
      <c r="AJ69" s="915"/>
      <c r="AK69" s="915"/>
      <c r="AL69" s="915"/>
      <c r="AM69" s="915"/>
      <c r="AN69" s="915"/>
      <c r="AO69" s="915"/>
      <c r="AP69" s="915"/>
      <c r="AQ69" s="915"/>
      <c r="AR69" s="915"/>
      <c r="AS69" s="915"/>
      <c r="AT69" s="915"/>
      <c r="AU69" s="915"/>
      <c r="AV69" s="915"/>
      <c r="AW69" s="915"/>
      <c r="AX69" s="915"/>
      <c r="AY69" s="915"/>
      <c r="AZ69" s="915"/>
      <c r="BA69" s="915"/>
      <c r="BB69" s="915"/>
      <c r="BC69" s="915"/>
      <c r="BD69" s="915"/>
      <c r="BE69" s="1112"/>
    </row>
    <row r="70" spans="2:57" ht="14.4" customHeight="1">
      <c r="B70" s="1111"/>
      <c r="C70" s="915"/>
      <c r="D70" s="915"/>
      <c r="E70" s="915"/>
      <c r="F70" s="915"/>
      <c r="G70" s="915"/>
      <c r="H70" s="915"/>
      <c r="I70" s="915"/>
      <c r="J70" s="915"/>
      <c r="K70" s="915"/>
      <c r="L70" s="915"/>
      <c r="M70" s="915"/>
      <c r="N70" s="915"/>
      <c r="O70" s="915"/>
      <c r="P70" s="915"/>
      <c r="Q70" s="915"/>
      <c r="R70" s="915"/>
      <c r="S70" s="915"/>
      <c r="T70" s="915"/>
      <c r="U70" s="915"/>
      <c r="V70" s="915"/>
      <c r="W70" s="915"/>
      <c r="X70" s="915"/>
      <c r="Y70" s="915"/>
      <c r="Z70" s="915"/>
      <c r="AA70" s="915"/>
      <c r="AB70" s="915"/>
      <c r="AC70" s="915"/>
      <c r="AD70" s="915"/>
      <c r="AE70" s="915"/>
      <c r="AF70" s="915"/>
      <c r="AG70" s="915"/>
      <c r="AH70" s="915"/>
      <c r="AI70" s="915"/>
      <c r="AJ70" s="915"/>
      <c r="AK70" s="915"/>
      <c r="AL70" s="915"/>
      <c r="AM70" s="915"/>
      <c r="AN70" s="915"/>
      <c r="AO70" s="915"/>
      <c r="AP70" s="915"/>
      <c r="AQ70" s="915"/>
      <c r="AR70" s="915"/>
      <c r="AS70" s="915"/>
      <c r="AT70" s="915"/>
      <c r="AU70" s="915"/>
      <c r="AV70" s="915"/>
      <c r="AW70" s="915"/>
      <c r="AX70" s="915"/>
      <c r="AY70" s="915"/>
      <c r="AZ70" s="915"/>
      <c r="BA70" s="915"/>
      <c r="BB70" s="915"/>
      <c r="BC70" s="915"/>
      <c r="BD70" s="915"/>
      <c r="BE70" s="1112"/>
    </row>
    <row r="71" spans="2:57" ht="14.4" customHeight="1">
      <c r="B71" s="1111"/>
      <c r="C71" s="915"/>
      <c r="D71" s="915"/>
      <c r="E71" s="915"/>
      <c r="F71" s="915"/>
      <c r="G71" s="915"/>
      <c r="H71" s="915"/>
      <c r="I71" s="915"/>
      <c r="J71" s="915"/>
      <c r="K71" s="915"/>
      <c r="L71" s="915"/>
      <c r="M71" s="915"/>
      <c r="N71" s="915"/>
      <c r="O71" s="915"/>
      <c r="P71" s="915"/>
      <c r="Q71" s="915"/>
      <c r="R71" s="915"/>
      <c r="S71" s="915"/>
      <c r="T71" s="915"/>
      <c r="U71" s="915"/>
      <c r="V71" s="915"/>
      <c r="W71" s="915"/>
      <c r="X71" s="915"/>
      <c r="Y71" s="915"/>
      <c r="Z71" s="915"/>
      <c r="AA71" s="915"/>
      <c r="AB71" s="915"/>
      <c r="AC71" s="915"/>
      <c r="AD71" s="915"/>
      <c r="AE71" s="915"/>
      <c r="AF71" s="915"/>
      <c r="AG71" s="915"/>
      <c r="AH71" s="915"/>
      <c r="AI71" s="915"/>
      <c r="AJ71" s="915"/>
      <c r="AK71" s="915"/>
      <c r="AL71" s="915"/>
      <c r="AM71" s="915"/>
      <c r="AN71" s="915"/>
      <c r="AO71" s="915"/>
      <c r="AP71" s="915"/>
      <c r="AQ71" s="915"/>
      <c r="AR71" s="915"/>
      <c r="AS71" s="915"/>
      <c r="AT71" s="915"/>
      <c r="AU71" s="915"/>
      <c r="AV71" s="915"/>
      <c r="AW71" s="915"/>
      <c r="AX71" s="915"/>
      <c r="AY71" s="915"/>
      <c r="AZ71" s="915"/>
      <c r="BA71" s="915"/>
      <c r="BB71" s="915"/>
      <c r="BC71" s="915"/>
      <c r="BD71" s="915"/>
      <c r="BE71" s="1112"/>
    </row>
    <row r="72" spans="2:57" ht="14.4" customHeight="1">
      <c r="B72" s="1111"/>
      <c r="C72" s="915"/>
      <c r="D72" s="915"/>
      <c r="E72" s="915"/>
      <c r="F72" s="915"/>
      <c r="G72" s="915"/>
      <c r="H72" s="915"/>
      <c r="I72" s="915"/>
      <c r="J72" s="915"/>
      <c r="K72" s="915"/>
      <c r="L72" s="915"/>
      <c r="M72" s="915"/>
      <c r="N72" s="915"/>
      <c r="O72" s="915"/>
      <c r="P72" s="915"/>
      <c r="Q72" s="915"/>
      <c r="R72" s="915"/>
      <c r="S72" s="915"/>
      <c r="T72" s="915"/>
      <c r="U72" s="915"/>
      <c r="V72" s="915"/>
      <c r="W72" s="915"/>
      <c r="X72" s="915"/>
      <c r="Y72" s="915"/>
      <c r="Z72" s="915"/>
      <c r="AA72" s="915"/>
      <c r="AB72" s="915"/>
      <c r="AC72" s="915"/>
      <c r="AD72" s="915"/>
      <c r="AE72" s="915"/>
      <c r="AF72" s="915"/>
      <c r="AG72" s="915"/>
      <c r="AH72" s="915"/>
      <c r="AI72" s="915"/>
      <c r="AJ72" s="915"/>
      <c r="AK72" s="915"/>
      <c r="AL72" s="915"/>
      <c r="AM72" s="915"/>
      <c r="AN72" s="915"/>
      <c r="AO72" s="915"/>
      <c r="AP72" s="915"/>
      <c r="AQ72" s="915"/>
      <c r="AR72" s="915"/>
      <c r="AS72" s="915"/>
      <c r="AT72" s="915"/>
      <c r="AU72" s="915"/>
      <c r="AV72" s="915"/>
      <c r="AW72" s="915"/>
      <c r="AX72" s="915"/>
      <c r="AY72" s="915"/>
      <c r="AZ72" s="915"/>
      <c r="BA72" s="915"/>
      <c r="BB72" s="915"/>
      <c r="BC72" s="915"/>
      <c r="BD72" s="915"/>
      <c r="BE72" s="1112"/>
    </row>
    <row r="73" spans="2:57" ht="14.4" customHeight="1">
      <c r="B73" s="1111"/>
      <c r="C73" s="915"/>
      <c r="D73" s="915"/>
      <c r="E73" s="915"/>
      <c r="F73" s="915"/>
      <c r="G73" s="915"/>
      <c r="H73" s="915"/>
      <c r="I73" s="915"/>
      <c r="J73" s="915"/>
      <c r="K73" s="915"/>
      <c r="L73" s="915"/>
      <c r="M73" s="915"/>
      <c r="N73" s="915"/>
      <c r="O73" s="915"/>
      <c r="P73" s="915"/>
      <c r="Q73" s="915"/>
      <c r="R73" s="915"/>
      <c r="S73" s="915"/>
      <c r="T73" s="915"/>
      <c r="U73" s="915"/>
      <c r="V73" s="915"/>
      <c r="W73" s="915"/>
      <c r="X73" s="915"/>
      <c r="Y73" s="915"/>
      <c r="Z73" s="915"/>
      <c r="AA73" s="915"/>
      <c r="AB73" s="915"/>
      <c r="AC73" s="915"/>
      <c r="AD73" s="915"/>
      <c r="AE73" s="915"/>
      <c r="AF73" s="915"/>
      <c r="AG73" s="915"/>
      <c r="AH73" s="915"/>
      <c r="AI73" s="915"/>
      <c r="AJ73" s="915"/>
      <c r="AK73" s="915"/>
      <c r="AL73" s="915"/>
      <c r="AM73" s="915"/>
      <c r="AN73" s="915"/>
      <c r="AO73" s="915"/>
      <c r="AP73" s="915"/>
      <c r="AQ73" s="915"/>
      <c r="AR73" s="915"/>
      <c r="AS73" s="915"/>
      <c r="AT73" s="915"/>
      <c r="AU73" s="915"/>
      <c r="AV73" s="915"/>
      <c r="AW73" s="915"/>
      <c r="AX73" s="915"/>
      <c r="AY73" s="915"/>
      <c r="AZ73" s="915"/>
      <c r="BA73" s="915"/>
      <c r="BB73" s="915"/>
      <c r="BC73" s="915"/>
      <c r="BD73" s="915"/>
      <c r="BE73" s="1112"/>
    </row>
    <row r="74" spans="2:57" ht="14.4" customHeight="1">
      <c r="B74" s="1111"/>
      <c r="C74" s="915"/>
      <c r="D74" s="915"/>
      <c r="E74" s="915"/>
      <c r="F74" s="915"/>
      <c r="G74" s="915"/>
      <c r="H74" s="915"/>
      <c r="I74" s="915"/>
      <c r="J74" s="915"/>
      <c r="K74" s="915"/>
      <c r="L74" s="915"/>
      <c r="M74" s="915"/>
      <c r="N74" s="915"/>
      <c r="O74" s="915"/>
      <c r="P74" s="915"/>
      <c r="Q74" s="915"/>
      <c r="R74" s="915"/>
      <c r="S74" s="915"/>
      <c r="T74" s="915"/>
      <c r="U74" s="915"/>
      <c r="V74" s="915"/>
      <c r="W74" s="915"/>
      <c r="X74" s="915"/>
      <c r="Y74" s="915"/>
      <c r="Z74" s="915"/>
      <c r="AA74" s="915"/>
      <c r="AB74" s="915"/>
      <c r="AC74" s="915"/>
      <c r="AD74" s="915"/>
      <c r="AE74" s="915"/>
      <c r="AF74" s="915"/>
      <c r="AG74" s="915"/>
      <c r="AH74" s="915"/>
      <c r="AI74" s="915"/>
      <c r="AJ74" s="915"/>
      <c r="AK74" s="915"/>
      <c r="AL74" s="915"/>
      <c r="AM74" s="915"/>
      <c r="AN74" s="915"/>
      <c r="AO74" s="915"/>
      <c r="AP74" s="915"/>
      <c r="AQ74" s="915"/>
      <c r="AR74" s="915"/>
      <c r="AS74" s="915"/>
      <c r="AT74" s="915"/>
      <c r="AU74" s="915"/>
      <c r="AV74" s="915"/>
      <c r="AW74" s="915"/>
      <c r="AX74" s="915"/>
      <c r="AY74" s="915"/>
      <c r="AZ74" s="915"/>
      <c r="BA74" s="915"/>
      <c r="BB74" s="915"/>
      <c r="BC74" s="915"/>
      <c r="BD74" s="915"/>
      <c r="BE74" s="1112"/>
    </row>
    <row r="75" spans="2:57" ht="14.4" customHeight="1">
      <c r="B75" s="1111"/>
      <c r="C75" s="915"/>
      <c r="D75" s="915"/>
      <c r="E75" s="915"/>
      <c r="F75" s="915"/>
      <c r="G75" s="915"/>
      <c r="H75" s="915"/>
      <c r="I75" s="915"/>
      <c r="J75" s="915"/>
      <c r="K75" s="915"/>
      <c r="L75" s="915"/>
      <c r="M75" s="915"/>
      <c r="N75" s="915"/>
      <c r="O75" s="915"/>
      <c r="P75" s="915"/>
      <c r="Q75" s="915"/>
      <c r="R75" s="915"/>
      <c r="S75" s="915"/>
      <c r="T75" s="915"/>
      <c r="U75" s="915"/>
      <c r="V75" s="915"/>
      <c r="W75" s="915"/>
      <c r="X75" s="915"/>
      <c r="Y75" s="915"/>
      <c r="Z75" s="915"/>
      <c r="AA75" s="915"/>
      <c r="AB75" s="915"/>
      <c r="AC75" s="915"/>
      <c r="AD75" s="915"/>
      <c r="AE75" s="915"/>
      <c r="AF75" s="915"/>
      <c r="AG75" s="915"/>
      <c r="AH75" s="915"/>
      <c r="AI75" s="915"/>
      <c r="AJ75" s="915"/>
      <c r="AK75" s="915"/>
      <c r="AL75" s="915"/>
      <c r="AM75" s="915"/>
      <c r="AN75" s="915"/>
      <c r="AO75" s="915"/>
      <c r="AP75" s="915"/>
      <c r="AQ75" s="915"/>
      <c r="AR75" s="915"/>
      <c r="AS75" s="915"/>
      <c r="AT75" s="915"/>
      <c r="AU75" s="915"/>
      <c r="AV75" s="915"/>
      <c r="AW75" s="915"/>
      <c r="AX75" s="915"/>
      <c r="AY75" s="915"/>
      <c r="AZ75" s="915"/>
      <c r="BA75" s="915"/>
      <c r="BB75" s="915"/>
      <c r="BC75" s="915"/>
      <c r="BD75" s="915"/>
      <c r="BE75" s="1112"/>
    </row>
    <row r="76" spans="2:57" ht="14.4" customHeight="1">
      <c r="B76" s="1111"/>
      <c r="C76" s="915"/>
      <c r="D76" s="915"/>
      <c r="E76" s="915"/>
      <c r="F76" s="915"/>
      <c r="G76" s="915"/>
      <c r="H76" s="915"/>
      <c r="I76" s="915"/>
      <c r="J76" s="915"/>
      <c r="K76" s="915"/>
      <c r="L76" s="915"/>
      <c r="M76" s="915"/>
      <c r="N76" s="915"/>
      <c r="O76" s="915"/>
      <c r="P76" s="915"/>
      <c r="Q76" s="915"/>
      <c r="R76" s="915"/>
      <c r="S76" s="915"/>
      <c r="T76" s="915"/>
      <c r="U76" s="915"/>
      <c r="V76" s="915"/>
      <c r="W76" s="915"/>
      <c r="X76" s="915"/>
      <c r="Y76" s="915"/>
      <c r="Z76" s="915"/>
      <c r="AA76" s="915"/>
      <c r="AB76" s="915"/>
      <c r="AC76" s="915"/>
      <c r="AD76" s="915"/>
      <c r="AE76" s="915"/>
      <c r="AF76" s="915"/>
      <c r="AG76" s="915"/>
      <c r="AH76" s="915"/>
      <c r="AI76" s="915"/>
      <c r="AJ76" s="915"/>
      <c r="AK76" s="915"/>
      <c r="AL76" s="915"/>
      <c r="AM76" s="915"/>
      <c r="AN76" s="915"/>
      <c r="AO76" s="915"/>
      <c r="AP76" s="915"/>
      <c r="AQ76" s="915"/>
      <c r="AR76" s="915"/>
      <c r="AS76" s="915"/>
      <c r="AT76" s="915"/>
      <c r="AU76" s="915"/>
      <c r="AV76" s="915"/>
      <c r="AW76" s="915"/>
      <c r="AX76" s="915"/>
      <c r="AY76" s="915"/>
      <c r="AZ76" s="915"/>
      <c r="BA76" s="915"/>
      <c r="BB76" s="915"/>
      <c r="BC76" s="915"/>
      <c r="BD76" s="915"/>
      <c r="BE76" s="1112"/>
    </row>
    <row r="77" spans="2:57" ht="14.4" customHeight="1">
      <c r="B77" s="1111"/>
      <c r="C77" s="915"/>
      <c r="D77" s="915"/>
      <c r="E77" s="915"/>
      <c r="F77" s="915"/>
      <c r="G77" s="915"/>
      <c r="H77" s="915"/>
      <c r="I77" s="915"/>
      <c r="J77" s="915"/>
      <c r="K77" s="915"/>
      <c r="L77" s="915"/>
      <c r="M77" s="915"/>
      <c r="N77" s="915"/>
      <c r="O77" s="915"/>
      <c r="P77" s="915"/>
      <c r="Q77" s="915"/>
      <c r="R77" s="915"/>
      <c r="S77" s="915"/>
      <c r="T77" s="915"/>
      <c r="U77" s="915"/>
      <c r="V77" s="915"/>
      <c r="W77" s="915"/>
      <c r="X77" s="915"/>
      <c r="Y77" s="915"/>
      <c r="Z77" s="915"/>
      <c r="AA77" s="915"/>
      <c r="AB77" s="915"/>
      <c r="AC77" s="915"/>
      <c r="AD77" s="915"/>
      <c r="AE77" s="915"/>
      <c r="AF77" s="915"/>
      <c r="AG77" s="915"/>
      <c r="AH77" s="915"/>
      <c r="AI77" s="915"/>
      <c r="AJ77" s="915"/>
      <c r="AK77" s="915"/>
      <c r="AL77" s="915"/>
      <c r="AM77" s="915"/>
      <c r="AN77" s="915"/>
      <c r="AO77" s="915"/>
      <c r="AP77" s="915"/>
      <c r="AQ77" s="915"/>
      <c r="AR77" s="915"/>
      <c r="AS77" s="915"/>
      <c r="AT77" s="915"/>
      <c r="AU77" s="915"/>
      <c r="AV77" s="915"/>
      <c r="AW77" s="915"/>
      <c r="AX77" s="915"/>
      <c r="AY77" s="915"/>
      <c r="AZ77" s="915"/>
      <c r="BA77" s="915"/>
      <c r="BB77" s="915"/>
      <c r="BC77" s="915"/>
      <c r="BD77" s="915"/>
      <c r="BE77" s="1112"/>
    </row>
    <row r="78" spans="2:57" ht="14.4" customHeight="1">
      <c r="B78" s="1111"/>
      <c r="C78" s="915"/>
      <c r="D78" s="915"/>
      <c r="E78" s="915"/>
      <c r="F78" s="915"/>
      <c r="G78" s="915"/>
      <c r="H78" s="915"/>
      <c r="I78" s="915"/>
      <c r="J78" s="915"/>
      <c r="K78" s="915"/>
      <c r="L78" s="915"/>
      <c r="M78" s="915"/>
      <c r="N78" s="915"/>
      <c r="O78" s="915"/>
      <c r="P78" s="915"/>
      <c r="Q78" s="915"/>
      <c r="R78" s="915"/>
      <c r="S78" s="915"/>
      <c r="T78" s="915"/>
      <c r="U78" s="915"/>
      <c r="V78" s="915"/>
      <c r="W78" s="915"/>
      <c r="X78" s="915"/>
      <c r="Y78" s="915"/>
      <c r="Z78" s="915"/>
      <c r="AA78" s="915"/>
      <c r="AB78" s="915"/>
      <c r="AC78" s="915"/>
      <c r="AD78" s="915"/>
      <c r="AE78" s="915"/>
      <c r="AF78" s="915"/>
      <c r="AG78" s="915"/>
      <c r="AH78" s="915"/>
      <c r="AI78" s="915"/>
      <c r="AJ78" s="915"/>
      <c r="AK78" s="915"/>
      <c r="AL78" s="915"/>
      <c r="AM78" s="915"/>
      <c r="AN78" s="915"/>
      <c r="AO78" s="915"/>
      <c r="AP78" s="915"/>
      <c r="AQ78" s="915"/>
      <c r="AR78" s="915"/>
      <c r="AS78" s="915"/>
      <c r="AT78" s="915"/>
      <c r="AU78" s="915"/>
      <c r="AV78" s="915"/>
      <c r="AW78" s="915"/>
      <c r="AX78" s="915"/>
      <c r="AY78" s="915"/>
      <c r="AZ78" s="915"/>
      <c r="BA78" s="915"/>
      <c r="BB78" s="915"/>
      <c r="BC78" s="915"/>
      <c r="BD78" s="915"/>
      <c r="BE78" s="1112"/>
    </row>
    <row r="79" spans="2:57" ht="14.4" customHeight="1">
      <c r="B79" s="1111"/>
      <c r="C79" s="915"/>
      <c r="D79" s="915"/>
      <c r="E79" s="915"/>
      <c r="F79" s="915"/>
      <c r="G79" s="915"/>
      <c r="H79" s="915"/>
      <c r="I79" s="915"/>
      <c r="J79" s="915"/>
      <c r="K79" s="915"/>
      <c r="L79" s="915"/>
      <c r="M79" s="915"/>
      <c r="N79" s="915"/>
      <c r="O79" s="915"/>
      <c r="P79" s="915"/>
      <c r="Q79" s="915"/>
      <c r="R79" s="915"/>
      <c r="S79" s="915"/>
      <c r="T79" s="915"/>
      <c r="U79" s="915"/>
      <c r="V79" s="915"/>
      <c r="W79" s="915"/>
      <c r="X79" s="915"/>
      <c r="Y79" s="915"/>
      <c r="Z79" s="915"/>
      <c r="AA79" s="915"/>
      <c r="AB79" s="915"/>
      <c r="AC79" s="915"/>
      <c r="AD79" s="915"/>
      <c r="AE79" s="915"/>
      <c r="AF79" s="915"/>
      <c r="AG79" s="915"/>
      <c r="AH79" s="915"/>
      <c r="AI79" s="915"/>
      <c r="AJ79" s="915"/>
      <c r="AK79" s="915"/>
      <c r="AL79" s="915"/>
      <c r="AM79" s="915"/>
      <c r="AN79" s="915"/>
      <c r="AO79" s="915"/>
      <c r="AP79" s="915"/>
      <c r="AQ79" s="915"/>
      <c r="AR79" s="915"/>
      <c r="AS79" s="915"/>
      <c r="AT79" s="915"/>
      <c r="AU79" s="915"/>
      <c r="AV79" s="915"/>
      <c r="AW79" s="915"/>
      <c r="AX79" s="915"/>
      <c r="AY79" s="915"/>
      <c r="AZ79" s="915"/>
      <c r="BA79" s="915"/>
      <c r="BB79" s="915"/>
      <c r="BC79" s="915"/>
      <c r="BD79" s="915"/>
      <c r="BE79" s="1112"/>
    </row>
    <row r="80" spans="2:57" ht="14.4" customHeight="1">
      <c r="B80" s="1111"/>
      <c r="C80" s="915"/>
      <c r="D80" s="915"/>
      <c r="E80" s="915"/>
      <c r="F80" s="915"/>
      <c r="G80" s="915"/>
      <c r="H80" s="915"/>
      <c r="I80" s="915"/>
      <c r="J80" s="915"/>
      <c r="K80" s="915"/>
      <c r="L80" s="915"/>
      <c r="M80" s="915"/>
      <c r="N80" s="915"/>
      <c r="O80" s="915"/>
      <c r="P80" s="915"/>
      <c r="Q80" s="915"/>
      <c r="R80" s="915"/>
      <c r="S80" s="915"/>
      <c r="T80" s="915"/>
      <c r="U80" s="915"/>
      <c r="V80" s="915"/>
      <c r="W80" s="915"/>
      <c r="X80" s="915"/>
      <c r="Y80" s="915"/>
      <c r="Z80" s="915"/>
      <c r="AA80" s="915"/>
      <c r="AB80" s="915"/>
      <c r="AC80" s="915"/>
      <c r="AD80" s="915"/>
      <c r="AE80" s="915"/>
      <c r="AF80" s="915"/>
      <c r="AG80" s="915"/>
      <c r="AH80" s="915"/>
      <c r="AI80" s="915"/>
      <c r="AJ80" s="915"/>
      <c r="AK80" s="915"/>
      <c r="AL80" s="915"/>
      <c r="AM80" s="915"/>
      <c r="AN80" s="915"/>
      <c r="AO80" s="915"/>
      <c r="AP80" s="915"/>
      <c r="AQ80" s="915"/>
      <c r="AR80" s="915"/>
      <c r="AS80" s="915"/>
      <c r="AT80" s="915"/>
      <c r="AU80" s="915"/>
      <c r="AV80" s="915"/>
      <c r="AW80" s="915"/>
      <c r="AX80" s="915"/>
      <c r="AY80" s="915"/>
      <c r="AZ80" s="915"/>
      <c r="BA80" s="915"/>
      <c r="BB80" s="915"/>
      <c r="BC80" s="915"/>
      <c r="BD80" s="915"/>
      <c r="BE80" s="1112"/>
    </row>
    <row r="81" spans="2:57" ht="14.4" customHeight="1">
      <c r="B81" s="1111"/>
      <c r="C81" s="915"/>
      <c r="D81" s="915"/>
      <c r="E81" s="915"/>
      <c r="F81" s="915"/>
      <c r="G81" s="915"/>
      <c r="H81" s="915"/>
      <c r="I81" s="915"/>
      <c r="J81" s="915"/>
      <c r="K81" s="915"/>
      <c r="L81" s="915"/>
      <c r="M81" s="915"/>
      <c r="N81" s="915"/>
      <c r="O81" s="915"/>
      <c r="P81" s="915"/>
      <c r="Q81" s="915"/>
      <c r="R81" s="915"/>
      <c r="S81" s="915"/>
      <c r="T81" s="915"/>
      <c r="U81" s="915"/>
      <c r="V81" s="915"/>
      <c r="W81" s="915"/>
      <c r="X81" s="915"/>
      <c r="Y81" s="915"/>
      <c r="Z81" s="915"/>
      <c r="AA81" s="915"/>
      <c r="AB81" s="915"/>
      <c r="AC81" s="915"/>
      <c r="AD81" s="915"/>
      <c r="AE81" s="915"/>
      <c r="AF81" s="915"/>
      <c r="AG81" s="915"/>
      <c r="AH81" s="915"/>
      <c r="AI81" s="915"/>
      <c r="AJ81" s="915"/>
      <c r="AK81" s="915"/>
      <c r="AL81" s="915"/>
      <c r="AM81" s="915"/>
      <c r="AN81" s="915"/>
      <c r="AO81" s="915"/>
      <c r="AP81" s="915"/>
      <c r="AQ81" s="915"/>
      <c r="AR81" s="915"/>
      <c r="AS81" s="915"/>
      <c r="AT81" s="915"/>
      <c r="AU81" s="915"/>
      <c r="AV81" s="915"/>
      <c r="AW81" s="915"/>
      <c r="AX81" s="915"/>
      <c r="AY81" s="915"/>
      <c r="AZ81" s="915"/>
      <c r="BA81" s="915"/>
      <c r="BB81" s="915"/>
      <c r="BC81" s="915"/>
      <c r="BD81" s="915"/>
      <c r="BE81" s="1112"/>
    </row>
    <row r="82" spans="2:57" ht="14.4" customHeight="1">
      <c r="B82" s="1111"/>
      <c r="C82" s="915"/>
      <c r="D82" s="915"/>
      <c r="E82" s="915"/>
      <c r="F82" s="915"/>
      <c r="G82" s="915"/>
      <c r="H82" s="915"/>
      <c r="I82" s="915"/>
      <c r="J82" s="915"/>
      <c r="K82" s="915"/>
      <c r="L82" s="915"/>
      <c r="M82" s="915"/>
      <c r="N82" s="915"/>
      <c r="O82" s="915"/>
      <c r="P82" s="915"/>
      <c r="Q82" s="915"/>
      <c r="R82" s="915"/>
      <c r="S82" s="915"/>
      <c r="T82" s="915"/>
      <c r="U82" s="915"/>
      <c r="V82" s="915"/>
      <c r="W82" s="915"/>
      <c r="X82" s="915"/>
      <c r="Y82" s="915"/>
      <c r="Z82" s="915"/>
      <c r="AA82" s="915"/>
      <c r="AB82" s="915"/>
      <c r="AC82" s="915"/>
      <c r="AD82" s="915"/>
      <c r="AE82" s="915"/>
      <c r="AF82" s="915"/>
      <c r="AG82" s="915"/>
      <c r="AH82" s="915"/>
      <c r="AI82" s="915"/>
      <c r="AJ82" s="915"/>
      <c r="AK82" s="915"/>
      <c r="AL82" s="915"/>
      <c r="AM82" s="915"/>
      <c r="AN82" s="915"/>
      <c r="AO82" s="915"/>
      <c r="AP82" s="915"/>
      <c r="AQ82" s="915"/>
      <c r="AR82" s="915"/>
      <c r="AS82" s="915"/>
      <c r="AT82" s="915"/>
      <c r="AU82" s="915"/>
      <c r="AV82" s="915"/>
      <c r="AW82" s="915"/>
      <c r="AX82" s="915"/>
      <c r="AY82" s="915"/>
      <c r="AZ82" s="915"/>
      <c r="BA82" s="915"/>
      <c r="BB82" s="915"/>
      <c r="BC82" s="915"/>
      <c r="BD82" s="915"/>
      <c r="BE82" s="1112"/>
    </row>
    <row r="83" spans="2:57" ht="14.4" customHeight="1">
      <c r="B83" s="1111"/>
      <c r="C83" s="915"/>
      <c r="D83" s="915"/>
      <c r="E83" s="915"/>
      <c r="F83" s="915"/>
      <c r="G83" s="915"/>
      <c r="H83" s="915"/>
      <c r="I83" s="915"/>
      <c r="J83" s="915"/>
      <c r="K83" s="915"/>
      <c r="L83" s="915"/>
      <c r="M83" s="915"/>
      <c r="N83" s="915"/>
      <c r="O83" s="915"/>
      <c r="P83" s="915"/>
      <c r="Q83" s="915"/>
      <c r="R83" s="915"/>
      <c r="S83" s="915"/>
      <c r="T83" s="915"/>
      <c r="U83" s="915"/>
      <c r="V83" s="915"/>
      <c r="W83" s="915"/>
      <c r="X83" s="915"/>
      <c r="Y83" s="915"/>
      <c r="Z83" s="915"/>
      <c r="AA83" s="915"/>
      <c r="AB83" s="915"/>
      <c r="AC83" s="915"/>
      <c r="AD83" s="915"/>
      <c r="AE83" s="915"/>
      <c r="AF83" s="915"/>
      <c r="AG83" s="915"/>
      <c r="AH83" s="915"/>
      <c r="AI83" s="915"/>
      <c r="AJ83" s="915"/>
      <c r="AK83" s="915"/>
      <c r="AL83" s="915"/>
      <c r="AM83" s="915"/>
      <c r="AN83" s="915"/>
      <c r="AO83" s="915"/>
      <c r="AP83" s="915"/>
      <c r="AQ83" s="915"/>
      <c r="AR83" s="915"/>
      <c r="AS83" s="915"/>
      <c r="AT83" s="915"/>
      <c r="AU83" s="915"/>
      <c r="AV83" s="915"/>
      <c r="AW83" s="915"/>
      <c r="AX83" s="915"/>
      <c r="AY83" s="915"/>
      <c r="AZ83" s="915"/>
      <c r="BA83" s="915"/>
      <c r="BB83" s="915"/>
      <c r="BC83" s="915"/>
      <c r="BD83" s="915"/>
      <c r="BE83" s="1112"/>
    </row>
    <row r="84" spans="2:57" ht="14.4" customHeight="1">
      <c r="B84" s="1111"/>
      <c r="C84" s="915"/>
      <c r="D84" s="915"/>
      <c r="E84" s="915"/>
      <c r="F84" s="915"/>
      <c r="G84" s="915"/>
      <c r="H84" s="915"/>
      <c r="I84" s="915"/>
      <c r="J84" s="915"/>
      <c r="K84" s="915"/>
      <c r="L84" s="915"/>
      <c r="M84" s="915"/>
      <c r="N84" s="915"/>
      <c r="O84" s="915"/>
      <c r="P84" s="915"/>
      <c r="Q84" s="915"/>
      <c r="R84" s="915"/>
      <c r="S84" s="915"/>
      <c r="T84" s="915"/>
      <c r="U84" s="915"/>
      <c r="V84" s="915"/>
      <c r="W84" s="915"/>
      <c r="X84" s="915"/>
      <c r="Y84" s="915"/>
      <c r="Z84" s="915"/>
      <c r="AA84" s="915"/>
      <c r="AB84" s="915"/>
      <c r="AC84" s="915"/>
      <c r="AD84" s="915"/>
      <c r="AE84" s="915"/>
      <c r="AF84" s="915"/>
      <c r="AG84" s="915"/>
      <c r="AH84" s="915"/>
      <c r="AI84" s="915"/>
      <c r="AJ84" s="915"/>
      <c r="AK84" s="915"/>
      <c r="AL84" s="915"/>
      <c r="AM84" s="915"/>
      <c r="AN84" s="915"/>
      <c r="AO84" s="915"/>
      <c r="AP84" s="915"/>
      <c r="AQ84" s="915"/>
      <c r="AR84" s="915"/>
      <c r="AS84" s="915"/>
      <c r="AT84" s="915"/>
      <c r="AU84" s="915"/>
      <c r="AV84" s="915"/>
      <c r="AW84" s="915"/>
      <c r="AX84" s="915"/>
      <c r="AY84" s="915"/>
      <c r="AZ84" s="915"/>
      <c r="BA84" s="915"/>
      <c r="BB84" s="915"/>
      <c r="BC84" s="915"/>
      <c r="BD84" s="915"/>
      <c r="BE84" s="1112"/>
    </row>
    <row r="85" spans="2:57" ht="14.4" customHeight="1">
      <c r="B85" s="1111"/>
      <c r="C85" s="915"/>
      <c r="D85" s="915"/>
      <c r="E85" s="915"/>
      <c r="F85" s="915"/>
      <c r="G85" s="915"/>
      <c r="H85" s="915"/>
      <c r="I85" s="915"/>
      <c r="J85" s="915"/>
      <c r="K85" s="915"/>
      <c r="L85" s="915"/>
      <c r="M85" s="915"/>
      <c r="N85" s="915"/>
      <c r="O85" s="915"/>
      <c r="P85" s="915"/>
      <c r="Q85" s="915"/>
      <c r="R85" s="915"/>
      <c r="S85" s="915"/>
      <c r="T85" s="915"/>
      <c r="U85" s="915"/>
      <c r="V85" s="915"/>
      <c r="W85" s="915"/>
      <c r="X85" s="915"/>
      <c r="Y85" s="915"/>
      <c r="Z85" s="915"/>
      <c r="AA85" s="915"/>
      <c r="AB85" s="915"/>
      <c r="AC85" s="915"/>
      <c r="AD85" s="915"/>
      <c r="AE85" s="915"/>
      <c r="AF85" s="915"/>
      <c r="AG85" s="915"/>
      <c r="AH85" s="915"/>
      <c r="AI85" s="915"/>
      <c r="AJ85" s="915"/>
      <c r="AK85" s="915"/>
      <c r="AL85" s="915"/>
      <c r="AM85" s="915"/>
      <c r="AN85" s="915"/>
      <c r="AO85" s="915"/>
      <c r="AP85" s="915"/>
      <c r="AQ85" s="915"/>
      <c r="AR85" s="915"/>
      <c r="AS85" s="915"/>
      <c r="AT85" s="915"/>
      <c r="AU85" s="915"/>
      <c r="AV85" s="915"/>
      <c r="AW85" s="915"/>
      <c r="AX85" s="915"/>
      <c r="AY85" s="915"/>
      <c r="AZ85" s="915"/>
      <c r="BA85" s="915"/>
      <c r="BB85" s="915"/>
      <c r="BC85" s="915"/>
      <c r="BD85" s="915"/>
      <c r="BE85" s="1112"/>
    </row>
    <row r="86" spans="2:57" ht="14.4" customHeight="1">
      <c r="B86" s="1111"/>
      <c r="C86" s="915"/>
      <c r="D86" s="915"/>
      <c r="E86" s="915"/>
      <c r="F86" s="915"/>
      <c r="G86" s="915"/>
      <c r="H86" s="915"/>
      <c r="I86" s="915"/>
      <c r="J86" s="915"/>
      <c r="K86" s="915"/>
      <c r="L86" s="915"/>
      <c r="M86" s="915"/>
      <c r="N86" s="915"/>
      <c r="O86" s="915"/>
      <c r="P86" s="915"/>
      <c r="Q86" s="915"/>
      <c r="R86" s="915"/>
      <c r="S86" s="915"/>
      <c r="T86" s="915"/>
      <c r="U86" s="915"/>
      <c r="V86" s="915"/>
      <c r="W86" s="915"/>
      <c r="X86" s="915"/>
      <c r="Y86" s="915"/>
      <c r="Z86" s="915"/>
      <c r="AA86" s="915"/>
      <c r="AB86" s="915"/>
      <c r="AC86" s="915"/>
      <c r="AD86" s="915"/>
      <c r="AE86" s="915"/>
      <c r="AF86" s="915"/>
      <c r="AG86" s="915"/>
      <c r="AH86" s="915"/>
      <c r="AI86" s="915"/>
      <c r="AJ86" s="915"/>
      <c r="AK86" s="915"/>
      <c r="AL86" s="915"/>
      <c r="AM86" s="915"/>
      <c r="AN86" s="915"/>
      <c r="AO86" s="915"/>
      <c r="AP86" s="915"/>
      <c r="AQ86" s="915"/>
      <c r="AR86" s="915"/>
      <c r="AS86" s="915"/>
      <c r="AT86" s="915"/>
      <c r="AU86" s="915"/>
      <c r="AV86" s="915"/>
      <c r="AW86" s="915"/>
      <c r="AX86" s="915"/>
      <c r="AY86" s="915"/>
      <c r="AZ86" s="915"/>
      <c r="BA86" s="915"/>
      <c r="BB86" s="915"/>
      <c r="BC86" s="915"/>
      <c r="BD86" s="915"/>
      <c r="BE86" s="1112"/>
    </row>
    <row r="87" spans="2:57" ht="11.7" customHeight="1">
      <c r="B87" s="1111"/>
      <c r="C87" s="915"/>
      <c r="D87" s="915"/>
      <c r="E87" s="915"/>
      <c r="F87" s="915"/>
      <c r="G87" s="915"/>
      <c r="H87" s="915"/>
      <c r="I87" s="915"/>
      <c r="J87" s="915"/>
      <c r="K87" s="915"/>
      <c r="L87" s="915"/>
      <c r="M87" s="915"/>
      <c r="N87" s="915"/>
      <c r="O87" s="915"/>
      <c r="P87" s="915"/>
      <c r="Q87" s="915"/>
      <c r="R87" s="915"/>
      <c r="S87" s="915"/>
      <c r="T87" s="915"/>
      <c r="U87" s="915"/>
      <c r="V87" s="915"/>
      <c r="W87" s="915"/>
      <c r="X87" s="915"/>
      <c r="Y87" s="915"/>
      <c r="Z87" s="915"/>
      <c r="AA87" s="915"/>
      <c r="AB87" s="915"/>
      <c r="AC87" s="915"/>
      <c r="AD87" s="915"/>
      <c r="AE87" s="915"/>
      <c r="AF87" s="915"/>
      <c r="AG87" s="915"/>
      <c r="AH87" s="915"/>
      <c r="AI87" s="915"/>
      <c r="AJ87" s="915"/>
      <c r="AK87" s="915"/>
      <c r="AL87" s="915"/>
      <c r="AM87" s="915"/>
      <c r="AN87" s="915"/>
      <c r="AO87" s="915"/>
      <c r="AP87" s="915"/>
      <c r="AQ87" s="915"/>
      <c r="AR87" s="915"/>
      <c r="AS87" s="915"/>
      <c r="AT87" s="915"/>
      <c r="AU87" s="915"/>
      <c r="AV87" s="915"/>
      <c r="AW87" s="915"/>
      <c r="AX87" s="915"/>
      <c r="AY87" s="915"/>
      <c r="AZ87" s="915"/>
      <c r="BA87" s="915"/>
      <c r="BB87" s="915"/>
      <c r="BC87" s="915"/>
      <c r="BD87" s="915"/>
      <c r="BE87" s="1112"/>
    </row>
    <row r="88" spans="2:57" s="7" customFormat="1" ht="22.2" customHeight="1">
      <c r="B88" s="1111"/>
      <c r="C88" s="915"/>
      <c r="D88" s="915"/>
      <c r="E88" s="915"/>
      <c r="F88" s="915"/>
      <c r="G88" s="915"/>
      <c r="H88" s="915"/>
      <c r="I88" s="915"/>
      <c r="J88" s="915"/>
      <c r="K88" s="915"/>
      <c r="L88" s="915"/>
      <c r="M88" s="915"/>
      <c r="N88" s="915"/>
      <c r="O88" s="915"/>
      <c r="P88" s="915"/>
      <c r="Q88" s="915"/>
      <c r="R88" s="915"/>
      <c r="S88" s="915"/>
      <c r="T88" s="915"/>
      <c r="U88" s="915"/>
      <c r="V88" s="915"/>
      <c r="W88" s="915"/>
      <c r="X88" s="915"/>
      <c r="Y88" s="915"/>
      <c r="Z88" s="915"/>
      <c r="AA88" s="915"/>
      <c r="AB88" s="915"/>
      <c r="AC88" s="915"/>
      <c r="AD88" s="915"/>
      <c r="AE88" s="915"/>
      <c r="AF88" s="915"/>
      <c r="AG88" s="915"/>
      <c r="AH88" s="915"/>
      <c r="AI88" s="915"/>
      <c r="AJ88" s="915"/>
      <c r="AK88" s="915"/>
      <c r="AL88" s="915"/>
      <c r="AM88" s="915"/>
      <c r="AN88" s="915"/>
      <c r="AO88" s="915"/>
      <c r="AP88" s="915"/>
      <c r="AQ88" s="915"/>
      <c r="AR88" s="915"/>
      <c r="AS88" s="915"/>
      <c r="AT88" s="915"/>
      <c r="AU88" s="915"/>
      <c r="AV88" s="915"/>
      <c r="AW88" s="915"/>
      <c r="AX88" s="915"/>
      <c r="AY88" s="915"/>
      <c r="AZ88" s="915"/>
      <c r="BA88" s="915"/>
      <c r="BB88" s="915"/>
      <c r="BC88" s="915"/>
      <c r="BD88" s="915"/>
      <c r="BE88" s="1112"/>
    </row>
    <row r="89" spans="2:57" s="7" customFormat="1" ht="8.1" customHeight="1">
      <c r="B89" s="1111"/>
      <c r="C89" s="915"/>
      <c r="D89" s="915"/>
      <c r="E89" s="915"/>
      <c r="F89" s="915"/>
      <c r="G89" s="915"/>
      <c r="H89" s="915"/>
      <c r="I89" s="915"/>
      <c r="J89" s="915"/>
      <c r="K89" s="915"/>
      <c r="L89" s="915"/>
      <c r="M89" s="915"/>
      <c r="N89" s="915"/>
      <c r="O89" s="915"/>
      <c r="P89" s="915"/>
      <c r="Q89" s="915"/>
      <c r="R89" s="915"/>
      <c r="S89" s="915"/>
      <c r="T89" s="915"/>
      <c r="U89" s="915"/>
      <c r="V89" s="915"/>
      <c r="W89" s="915"/>
      <c r="X89" s="915"/>
      <c r="Y89" s="915"/>
      <c r="Z89" s="915"/>
      <c r="AA89" s="915"/>
      <c r="AB89" s="915"/>
      <c r="AC89" s="915"/>
      <c r="AD89" s="915"/>
      <c r="AE89" s="915"/>
      <c r="AF89" s="915"/>
      <c r="AG89" s="915"/>
      <c r="AH89" s="915"/>
      <c r="AI89" s="915"/>
      <c r="AJ89" s="915"/>
      <c r="AK89" s="915"/>
      <c r="AL89" s="915"/>
      <c r="AM89" s="915"/>
      <c r="AN89" s="915"/>
      <c r="AO89" s="915"/>
      <c r="AP89" s="915"/>
      <c r="AQ89" s="915"/>
      <c r="AR89" s="915"/>
      <c r="AS89" s="915"/>
      <c r="AT89" s="915"/>
      <c r="AU89" s="915"/>
      <c r="AV89" s="915"/>
      <c r="AW89" s="915"/>
      <c r="AX89" s="915"/>
      <c r="AY89" s="915"/>
      <c r="AZ89" s="915"/>
      <c r="BA89" s="915"/>
      <c r="BB89" s="915"/>
      <c r="BC89" s="915"/>
      <c r="BD89" s="915"/>
      <c r="BE89" s="1112"/>
    </row>
    <row r="90" spans="2:57" s="7" customFormat="1" ht="39" customHeight="1">
      <c r="B90" s="1111"/>
      <c r="C90" s="915"/>
      <c r="D90" s="915"/>
      <c r="E90" s="915"/>
      <c r="F90" s="915"/>
      <c r="G90" s="915"/>
      <c r="H90" s="915"/>
      <c r="I90" s="915"/>
      <c r="J90" s="915"/>
      <c r="K90" s="915"/>
      <c r="L90" s="915"/>
      <c r="M90" s="915"/>
      <c r="N90" s="915"/>
      <c r="O90" s="915"/>
      <c r="P90" s="915"/>
      <c r="Q90" s="915"/>
      <c r="R90" s="915"/>
      <c r="S90" s="915"/>
      <c r="T90" s="915"/>
      <c r="U90" s="915"/>
      <c r="V90" s="915"/>
      <c r="W90" s="915"/>
      <c r="X90" s="915"/>
      <c r="Y90" s="915"/>
      <c r="Z90" s="915"/>
      <c r="AA90" s="915"/>
      <c r="AB90" s="915"/>
      <c r="AC90" s="915"/>
      <c r="AD90" s="915"/>
      <c r="AE90" s="915"/>
      <c r="AF90" s="915"/>
      <c r="AG90" s="915"/>
      <c r="AH90" s="915"/>
      <c r="AI90" s="915"/>
      <c r="AJ90" s="915"/>
      <c r="AK90" s="915"/>
      <c r="AL90" s="915"/>
      <c r="AM90" s="915"/>
      <c r="AN90" s="915"/>
      <c r="AO90" s="915"/>
      <c r="AP90" s="915"/>
      <c r="AQ90" s="915"/>
      <c r="AR90" s="915"/>
      <c r="AS90" s="915"/>
      <c r="AT90" s="915"/>
      <c r="AU90" s="915"/>
      <c r="AV90" s="915"/>
      <c r="AW90" s="915"/>
      <c r="AX90" s="915"/>
      <c r="AY90" s="915"/>
      <c r="AZ90" s="915"/>
      <c r="BA90" s="915"/>
      <c r="BB90" s="915"/>
      <c r="BC90" s="915"/>
      <c r="BD90" s="915"/>
      <c r="BE90" s="1112"/>
    </row>
    <row r="91" spans="2:57" s="7" customFormat="1" ht="45" customHeight="1">
      <c r="B91" s="1111"/>
      <c r="C91" s="915"/>
      <c r="D91" s="915"/>
      <c r="E91" s="915"/>
      <c r="F91" s="915"/>
      <c r="G91" s="915"/>
      <c r="H91" s="915"/>
      <c r="I91" s="915"/>
      <c r="J91" s="915"/>
      <c r="K91" s="915"/>
      <c r="L91" s="915"/>
      <c r="M91" s="915"/>
      <c r="N91" s="915"/>
      <c r="O91" s="915"/>
      <c r="P91" s="915"/>
      <c r="Q91" s="915"/>
      <c r="R91" s="915"/>
      <c r="S91" s="915"/>
      <c r="T91" s="915"/>
      <c r="U91" s="915"/>
      <c r="V91" s="915"/>
      <c r="W91" s="915"/>
      <c r="X91" s="915"/>
      <c r="Y91" s="915"/>
      <c r="Z91" s="915"/>
      <c r="AA91" s="915"/>
      <c r="AB91" s="915"/>
      <c r="AC91" s="915"/>
      <c r="AD91" s="915"/>
      <c r="AE91" s="915"/>
      <c r="AF91" s="915"/>
      <c r="AG91" s="915"/>
      <c r="AH91" s="915"/>
      <c r="AI91" s="915"/>
      <c r="AJ91" s="915"/>
      <c r="AK91" s="915"/>
      <c r="AL91" s="915"/>
      <c r="AM91" s="915"/>
      <c r="AN91" s="915"/>
      <c r="AO91" s="915"/>
      <c r="AP91" s="915"/>
      <c r="AQ91" s="915"/>
      <c r="AR91" s="915"/>
      <c r="AS91" s="915"/>
      <c r="AT91" s="915"/>
      <c r="AU91" s="915"/>
      <c r="AV91" s="915"/>
      <c r="AW91" s="915"/>
      <c r="AX91" s="915"/>
      <c r="AY91" s="915"/>
      <c r="AZ91" s="915"/>
      <c r="BA91" s="915"/>
      <c r="BB91" s="915"/>
      <c r="BC91" s="915"/>
      <c r="BD91" s="915"/>
      <c r="BE91" s="1112"/>
    </row>
    <row r="92" spans="2:57" s="7" customFormat="1" ht="14.4" customHeight="1" thickBot="1">
      <c r="B92" s="1113"/>
      <c r="C92" s="1114"/>
      <c r="D92" s="1114"/>
      <c r="E92" s="1114"/>
      <c r="F92" s="1114"/>
      <c r="G92" s="1114"/>
      <c r="H92" s="1114"/>
      <c r="I92" s="1114"/>
      <c r="J92" s="1114"/>
      <c r="K92" s="1114"/>
      <c r="L92" s="1114"/>
      <c r="M92" s="1114"/>
      <c r="N92" s="1114"/>
      <c r="O92" s="1114"/>
      <c r="P92" s="1114"/>
      <c r="Q92" s="1114"/>
      <c r="R92" s="1114"/>
      <c r="S92" s="1114"/>
      <c r="T92" s="1114"/>
      <c r="U92" s="1114"/>
      <c r="V92" s="1114"/>
      <c r="W92" s="1114"/>
      <c r="X92" s="1114"/>
      <c r="Y92" s="1114"/>
      <c r="Z92" s="1114"/>
      <c r="AA92" s="1114"/>
      <c r="AB92" s="1114"/>
      <c r="AC92" s="1114"/>
      <c r="AD92" s="1114"/>
      <c r="AE92" s="1114"/>
      <c r="AF92" s="1114"/>
      <c r="AG92" s="1114"/>
      <c r="AH92" s="1114"/>
      <c r="AI92" s="1114"/>
      <c r="AJ92" s="1114"/>
      <c r="AK92" s="1114"/>
      <c r="AL92" s="1114"/>
      <c r="AM92" s="1114"/>
      <c r="AN92" s="1114"/>
      <c r="AO92" s="1114"/>
      <c r="AP92" s="1114"/>
      <c r="AQ92" s="1114"/>
      <c r="AR92" s="1114"/>
      <c r="AS92" s="1114"/>
      <c r="AT92" s="1114"/>
      <c r="AU92" s="1114"/>
      <c r="AV92" s="1114"/>
      <c r="AW92" s="1114"/>
      <c r="AX92" s="1114"/>
      <c r="AY92" s="1114"/>
      <c r="AZ92" s="1114"/>
      <c r="BA92" s="1114"/>
      <c r="BB92" s="1114"/>
      <c r="BC92" s="1114"/>
      <c r="BD92" s="1114"/>
      <c r="BE92" s="1115"/>
    </row>
  </sheetData>
  <sheetProtection insertHyperlinks="0"/>
  <mergeCells count="23">
    <mergeCell ref="AA12:AN12"/>
    <mergeCell ref="AA11:AN11"/>
    <mergeCell ref="AA10:AN10"/>
    <mergeCell ref="AO9:BC9"/>
    <mergeCell ref="AO10:BC10"/>
    <mergeCell ref="AO11:BC11"/>
    <mergeCell ref="AO12:BC12"/>
    <mergeCell ref="B15:BE92"/>
    <mergeCell ref="B1:BE1"/>
    <mergeCell ref="B2:BE4"/>
    <mergeCell ref="B5:BE7"/>
    <mergeCell ref="N13:Z13"/>
    <mergeCell ref="N12:Z12"/>
    <mergeCell ref="N11:Z11"/>
    <mergeCell ref="N10:Z10"/>
    <mergeCell ref="N9:Z9"/>
    <mergeCell ref="B13:M13"/>
    <mergeCell ref="B11:M11"/>
    <mergeCell ref="B9:M9"/>
    <mergeCell ref="B10:M10"/>
    <mergeCell ref="L12:M12"/>
    <mergeCell ref="B12:K12"/>
    <mergeCell ref="AA9:AN9"/>
  </mergeCells>
  <phoneticPr fontId="6" type="noConversion"/>
  <printOptions horizontalCentered="1"/>
  <pageMargins left="0.23622047244094491" right="0.23622047244094491" top="0.47244094488188981" bottom="0.39370078740157483" header="0" footer="0.19685039370078741"/>
  <pageSetup scale="46" orientation="portrait" r:id="rId1"/>
  <headerFooter alignWithMargins="0">
    <oddHeader>&amp;L&amp;G&amp;R&amp;"Arial,Bold"&amp;K000000GL-PPAP-001.02</oddHeader>
    <oddFooter>&amp;LEffective Date: 01/06/2023&amp;C&amp;P / &amp;N&amp;RRevision 1</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C1:BL83"/>
  <sheetViews>
    <sheetView showGridLines="0" topLeftCell="A4" zoomScale="55" zoomScaleNormal="55" zoomScaleSheetLayoutView="102" zoomScalePageLayoutView="60" workbookViewId="0">
      <selection activeCell="C16" sqref="C16:BL83"/>
    </sheetView>
  </sheetViews>
  <sheetFormatPr defaultColWidth="2.6640625" defaultRowHeight="13.2"/>
  <cols>
    <col min="1" max="16384" width="2.6640625" style="1"/>
  </cols>
  <sheetData>
    <row r="1" spans="3:64" ht="15" customHeight="1"/>
    <row r="2" spans="3:64" ht="15" customHeight="1" thickBot="1"/>
    <row r="3" spans="3:64" s="46" customFormat="1" ht="20.100000000000001" customHeight="1">
      <c r="C3" s="1158" t="s">
        <v>137</v>
      </c>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1159"/>
      <c r="AZ3" s="1159"/>
      <c r="BA3" s="1159"/>
      <c r="BB3" s="1159"/>
      <c r="BC3" s="1159"/>
      <c r="BD3" s="1159"/>
      <c r="BE3" s="1159"/>
      <c r="BF3" s="1159"/>
      <c r="BG3" s="1159"/>
      <c r="BH3" s="1159"/>
      <c r="BI3" s="1159"/>
      <c r="BJ3" s="1159"/>
      <c r="BK3" s="1159"/>
      <c r="BL3" s="1160"/>
    </row>
    <row r="4" spans="3:64" ht="16.5" customHeight="1">
      <c r="C4" s="1161"/>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2"/>
      <c r="BB4" s="1162"/>
      <c r="BC4" s="1162"/>
      <c r="BD4" s="1162"/>
      <c r="BE4" s="1162"/>
      <c r="BF4" s="1162"/>
      <c r="BG4" s="1162"/>
      <c r="BH4" s="1162"/>
      <c r="BI4" s="1162"/>
      <c r="BJ4" s="1162"/>
      <c r="BK4" s="1162"/>
      <c r="BL4" s="1163"/>
    </row>
    <row r="5" spans="3:64" ht="19.5" customHeight="1" thickBot="1">
      <c r="C5" s="1164"/>
      <c r="D5" s="1165"/>
      <c r="E5" s="1165"/>
      <c r="F5" s="1165"/>
      <c r="G5" s="1165"/>
      <c r="H5" s="1165"/>
      <c r="I5" s="1165"/>
      <c r="J5" s="1165"/>
      <c r="K5" s="1165"/>
      <c r="L5" s="1165"/>
      <c r="M5" s="1165"/>
      <c r="N5" s="1165"/>
      <c r="O5" s="1165"/>
      <c r="P5" s="1165"/>
      <c r="Q5" s="1165"/>
      <c r="R5" s="1165"/>
      <c r="S5" s="1165"/>
      <c r="T5" s="1165"/>
      <c r="U5" s="1165"/>
      <c r="V5" s="1165"/>
      <c r="W5" s="1165"/>
      <c r="X5" s="1165"/>
      <c r="Y5" s="1165"/>
      <c r="Z5" s="1165"/>
      <c r="AA5" s="1165"/>
      <c r="AB5" s="1165"/>
      <c r="AC5" s="1165"/>
      <c r="AD5" s="1165"/>
      <c r="AE5" s="1165"/>
      <c r="AF5" s="1165"/>
      <c r="AG5" s="1165"/>
      <c r="AH5" s="1165"/>
      <c r="AI5" s="1165"/>
      <c r="AJ5" s="1165"/>
      <c r="AK5" s="1165"/>
      <c r="AL5" s="1165"/>
      <c r="AM5" s="1165"/>
      <c r="AN5" s="1165"/>
      <c r="AO5" s="1165"/>
      <c r="AP5" s="1165"/>
      <c r="AQ5" s="1165"/>
      <c r="AR5" s="1165"/>
      <c r="AS5" s="1165"/>
      <c r="AT5" s="1165"/>
      <c r="AU5" s="1165"/>
      <c r="AV5" s="1165"/>
      <c r="AW5" s="1165"/>
      <c r="AX5" s="1165"/>
      <c r="AY5" s="1165"/>
      <c r="AZ5" s="1165"/>
      <c r="BA5" s="1165"/>
      <c r="BB5" s="1165"/>
      <c r="BC5" s="1165"/>
      <c r="BD5" s="1165"/>
      <c r="BE5" s="1165"/>
      <c r="BF5" s="1165"/>
      <c r="BG5" s="1165"/>
      <c r="BH5" s="1165"/>
      <c r="BI5" s="1165"/>
      <c r="BJ5" s="1165"/>
      <c r="BK5" s="1165"/>
      <c r="BL5" s="1166"/>
    </row>
    <row r="6" spans="3:64" ht="12.75" customHeight="1">
      <c r="C6" s="1125" t="s">
        <v>138</v>
      </c>
      <c r="D6" s="1126"/>
      <c r="E6" s="1126"/>
      <c r="F6" s="1126"/>
      <c r="G6" s="1126"/>
      <c r="H6" s="1126"/>
      <c r="I6" s="1126"/>
      <c r="J6" s="1126"/>
      <c r="K6" s="1126"/>
      <c r="L6" s="1126"/>
      <c r="M6" s="1126"/>
      <c r="N6" s="1126"/>
      <c r="O6" s="1126"/>
      <c r="P6" s="1126"/>
      <c r="Q6" s="1126"/>
      <c r="R6" s="1126"/>
      <c r="S6" s="1126"/>
      <c r="T6" s="1126"/>
      <c r="U6" s="1126"/>
      <c r="V6" s="1126"/>
      <c r="W6" s="1126"/>
      <c r="X6" s="1126"/>
      <c r="Y6" s="1126"/>
      <c r="Z6" s="1126"/>
      <c r="AA6" s="1126"/>
      <c r="AB6" s="1126"/>
      <c r="AC6" s="1126"/>
      <c r="AD6" s="1126"/>
      <c r="AE6" s="1126"/>
      <c r="AF6" s="1126"/>
      <c r="AG6" s="1126"/>
      <c r="AH6" s="1126"/>
      <c r="AI6" s="1126"/>
      <c r="AJ6" s="1126"/>
      <c r="AK6" s="1126"/>
      <c r="AL6" s="1126"/>
      <c r="AM6" s="1126"/>
      <c r="AN6" s="1126"/>
      <c r="AO6" s="1126"/>
      <c r="AP6" s="1126"/>
      <c r="AQ6" s="1126"/>
      <c r="AR6" s="1126"/>
      <c r="AS6" s="1126"/>
      <c r="AT6" s="1126"/>
      <c r="AU6" s="1126"/>
      <c r="AV6" s="1126"/>
      <c r="AW6" s="1126"/>
      <c r="AX6" s="1126"/>
      <c r="AY6" s="1126"/>
      <c r="AZ6" s="1126"/>
      <c r="BA6" s="1126"/>
      <c r="BB6" s="1126"/>
      <c r="BC6" s="1126"/>
      <c r="BD6" s="1126"/>
      <c r="BE6" s="1126"/>
      <c r="BF6" s="1126"/>
      <c r="BG6" s="1126"/>
      <c r="BH6" s="1126"/>
      <c r="BI6" s="1126"/>
      <c r="BJ6" s="1126"/>
      <c r="BK6" s="1126"/>
      <c r="BL6" s="1127"/>
    </row>
    <row r="7" spans="3:64">
      <c r="C7" s="1128"/>
      <c r="D7" s="1129"/>
      <c r="E7" s="1129"/>
      <c r="F7" s="1129"/>
      <c r="G7" s="1129"/>
      <c r="H7" s="1129"/>
      <c r="I7" s="1129"/>
      <c r="J7" s="1129"/>
      <c r="K7" s="1129"/>
      <c r="L7" s="1129"/>
      <c r="M7" s="1129"/>
      <c r="N7" s="1129"/>
      <c r="O7" s="1129"/>
      <c r="P7" s="1129"/>
      <c r="Q7" s="1129"/>
      <c r="R7" s="1129"/>
      <c r="S7" s="1129"/>
      <c r="T7" s="1129"/>
      <c r="U7" s="1129"/>
      <c r="V7" s="1129"/>
      <c r="W7" s="1129"/>
      <c r="X7" s="1129"/>
      <c r="Y7" s="1129"/>
      <c r="Z7" s="1129"/>
      <c r="AA7" s="1129"/>
      <c r="AB7" s="1129"/>
      <c r="AC7" s="1129"/>
      <c r="AD7" s="1129"/>
      <c r="AE7" s="1129"/>
      <c r="AF7" s="1129"/>
      <c r="AG7" s="1129"/>
      <c r="AH7" s="1129"/>
      <c r="AI7" s="1129"/>
      <c r="AJ7" s="1129"/>
      <c r="AK7" s="1129"/>
      <c r="AL7" s="1129"/>
      <c r="AM7" s="1129"/>
      <c r="AN7" s="1129"/>
      <c r="AO7" s="1129"/>
      <c r="AP7" s="1129"/>
      <c r="AQ7" s="1129"/>
      <c r="AR7" s="1129"/>
      <c r="AS7" s="1129"/>
      <c r="AT7" s="1129"/>
      <c r="AU7" s="1129"/>
      <c r="AV7" s="1129"/>
      <c r="AW7" s="1129"/>
      <c r="AX7" s="1129"/>
      <c r="AY7" s="1129"/>
      <c r="AZ7" s="1129"/>
      <c r="BA7" s="1129"/>
      <c r="BB7" s="1129"/>
      <c r="BC7" s="1129"/>
      <c r="BD7" s="1129"/>
      <c r="BE7" s="1129"/>
      <c r="BF7" s="1129"/>
      <c r="BG7" s="1129"/>
      <c r="BH7" s="1129"/>
      <c r="BI7" s="1129"/>
      <c r="BJ7" s="1129"/>
      <c r="BK7" s="1129"/>
      <c r="BL7" s="1130"/>
    </row>
    <row r="8" spans="3:64" ht="6.75" customHeight="1" thickBot="1">
      <c r="C8" s="933"/>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c r="AT8" s="934"/>
      <c r="AU8" s="934"/>
      <c r="AV8" s="934"/>
      <c r="AW8" s="934"/>
      <c r="AX8" s="934"/>
      <c r="AY8" s="934"/>
      <c r="AZ8" s="934"/>
      <c r="BA8" s="934"/>
      <c r="BB8" s="934"/>
      <c r="BC8" s="934"/>
      <c r="BD8" s="934"/>
      <c r="BE8" s="934"/>
      <c r="BF8" s="934"/>
      <c r="BG8" s="934"/>
      <c r="BH8" s="934"/>
      <c r="BI8" s="934"/>
      <c r="BJ8" s="934"/>
      <c r="BK8" s="934"/>
      <c r="BL8" s="935"/>
    </row>
    <row r="9" spans="3:64">
      <c r="C9" s="2"/>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4"/>
    </row>
    <row r="10" spans="3:64" ht="40.200000000000003" customHeight="1">
      <c r="C10" s="1137" t="s">
        <v>2</v>
      </c>
      <c r="D10" s="1135"/>
      <c r="E10" s="1135"/>
      <c r="F10" s="1135"/>
      <c r="G10" s="1135"/>
      <c r="H10" s="1135"/>
      <c r="I10" s="1135"/>
      <c r="J10" s="1135"/>
      <c r="K10" s="1135"/>
      <c r="L10" s="1135"/>
      <c r="M10" s="1135"/>
      <c r="N10" s="1135"/>
      <c r="O10" s="1135"/>
      <c r="P10" s="1168">
        <f>('0. PAR'!I8)</f>
        <v>0</v>
      </c>
      <c r="Q10" s="1168"/>
      <c r="R10" s="1168"/>
      <c r="S10" s="1168"/>
      <c r="T10" s="1168"/>
      <c r="U10" s="1168"/>
      <c r="V10" s="1168"/>
      <c r="W10" s="1168"/>
      <c r="X10" s="1168"/>
      <c r="Y10" s="1168"/>
      <c r="Z10" s="1168"/>
      <c r="AA10" s="1168"/>
      <c r="AB10" s="1168"/>
      <c r="AC10" s="1168"/>
      <c r="AD10" s="1168"/>
      <c r="AE10" s="1168"/>
      <c r="AF10" s="1168"/>
      <c r="AG10" s="1138" t="s">
        <v>3</v>
      </c>
      <c r="AH10" s="1138"/>
      <c r="AI10" s="1138"/>
      <c r="AJ10" s="1138"/>
      <c r="AK10" s="1138"/>
      <c r="AL10" s="1138"/>
      <c r="AM10" s="1138"/>
      <c r="AN10" s="1138"/>
      <c r="AO10" s="1138"/>
      <c r="AP10" s="1138"/>
      <c r="AQ10" s="1138"/>
      <c r="AR10" s="1139"/>
      <c r="AS10" s="1167">
        <f>('0. PAR'!AO8)</f>
        <v>0</v>
      </c>
      <c r="AT10" s="1167"/>
      <c r="AU10" s="1167"/>
      <c r="AV10" s="1167"/>
      <c r="AW10" s="1167"/>
      <c r="AX10" s="1167"/>
      <c r="AY10" s="1167"/>
      <c r="AZ10" s="1167"/>
      <c r="BA10" s="1167"/>
      <c r="BB10" s="1167"/>
      <c r="BC10" s="1167"/>
      <c r="BD10" s="1167"/>
      <c r="BE10" s="1167"/>
      <c r="BF10" s="1167"/>
      <c r="BG10" s="1167"/>
      <c r="BH10" s="1167"/>
      <c r="BI10" s="1167"/>
      <c r="BJ10" s="1167"/>
      <c r="BK10" s="6"/>
      <c r="BL10" s="242"/>
    </row>
    <row r="11" spans="3:64" ht="40.200000000000003" customHeight="1">
      <c r="C11" s="1137" t="s">
        <v>4</v>
      </c>
      <c r="D11" s="1135"/>
      <c r="E11" s="1135"/>
      <c r="F11" s="1135"/>
      <c r="G11" s="1135"/>
      <c r="H11" s="1135"/>
      <c r="I11" s="1135"/>
      <c r="J11" s="1135"/>
      <c r="K11" s="1135"/>
      <c r="L11" s="1135"/>
      <c r="M11" s="1135"/>
      <c r="N11" s="1135"/>
      <c r="O11" s="1135"/>
      <c r="P11" s="1168">
        <f>('0. PAR'!I9)</f>
        <v>0</v>
      </c>
      <c r="Q11" s="1168"/>
      <c r="R11" s="1168"/>
      <c r="S11" s="1168"/>
      <c r="T11" s="1168"/>
      <c r="U11" s="1168"/>
      <c r="V11" s="1168"/>
      <c r="W11" s="1168"/>
      <c r="X11" s="1168"/>
      <c r="Y11" s="1168"/>
      <c r="Z11" s="1168"/>
      <c r="AA11" s="1168"/>
      <c r="AB11" s="1168"/>
      <c r="AC11" s="1168"/>
      <c r="AD11" s="1168"/>
      <c r="AE11" s="1168"/>
      <c r="AF11" s="1168"/>
      <c r="AG11" s="1138" t="s">
        <v>5</v>
      </c>
      <c r="AH11" s="1138"/>
      <c r="AI11" s="1138"/>
      <c r="AJ11" s="1138"/>
      <c r="AK11" s="1138"/>
      <c r="AL11" s="1138"/>
      <c r="AM11" s="1138"/>
      <c r="AN11" s="1138"/>
      <c r="AO11" s="1138"/>
      <c r="AP11" s="1138"/>
      <c r="AQ11" s="1138"/>
      <c r="AR11" s="1139"/>
      <c r="AS11" s="1168">
        <f>('0. PAR'!AO9)</f>
        <v>0</v>
      </c>
      <c r="AT11" s="1168"/>
      <c r="AU11" s="1168"/>
      <c r="AV11" s="1168"/>
      <c r="AW11" s="1168"/>
      <c r="AX11" s="1168"/>
      <c r="AY11" s="1168"/>
      <c r="AZ11" s="1168"/>
      <c r="BA11" s="1168"/>
      <c r="BB11" s="1168"/>
      <c r="BC11" s="1168"/>
      <c r="BD11" s="1168"/>
      <c r="BE11" s="1168"/>
      <c r="BF11" s="1168"/>
      <c r="BG11" s="1168"/>
      <c r="BH11" s="1168"/>
      <c r="BI11" s="1168"/>
      <c r="BJ11" s="1168"/>
      <c r="BK11" s="6"/>
      <c r="BL11" s="242"/>
    </row>
    <row r="12" spans="3:64" ht="40.200000000000003" customHeight="1">
      <c r="C12" s="1137" t="s">
        <v>6</v>
      </c>
      <c r="D12" s="1135"/>
      <c r="E12" s="1135"/>
      <c r="F12" s="1135"/>
      <c r="G12" s="1135"/>
      <c r="H12" s="1135"/>
      <c r="I12" s="1135"/>
      <c r="J12" s="1135"/>
      <c r="K12" s="1135"/>
      <c r="L12" s="1135"/>
      <c r="M12" s="1135"/>
      <c r="N12" s="1135"/>
      <c r="O12" s="1135"/>
      <c r="P12" s="1168">
        <f>('0. PAR'!I10)</f>
        <v>0</v>
      </c>
      <c r="Q12" s="1168"/>
      <c r="R12" s="1168"/>
      <c r="S12" s="1168"/>
      <c r="T12" s="1168"/>
      <c r="U12" s="1168"/>
      <c r="V12" s="1168"/>
      <c r="W12" s="1168"/>
      <c r="X12" s="1168"/>
      <c r="Y12" s="1168"/>
      <c r="Z12" s="1168"/>
      <c r="AA12" s="1168"/>
      <c r="AB12" s="1168"/>
      <c r="AC12" s="1168"/>
      <c r="AD12" s="1168"/>
      <c r="AE12" s="1168"/>
      <c r="AF12" s="1168"/>
      <c r="AG12" s="1138" t="s">
        <v>7</v>
      </c>
      <c r="AH12" s="1138"/>
      <c r="AI12" s="1138"/>
      <c r="AJ12" s="1138"/>
      <c r="AK12" s="1138"/>
      <c r="AL12" s="1138"/>
      <c r="AM12" s="1138"/>
      <c r="AN12" s="1138"/>
      <c r="AO12" s="1138"/>
      <c r="AP12" s="1138"/>
      <c r="AQ12" s="1138"/>
      <c r="AR12" s="1139"/>
      <c r="AS12" s="1168">
        <f>('0. PAR'!AO10)</f>
        <v>0</v>
      </c>
      <c r="AT12" s="1168"/>
      <c r="AU12" s="1168"/>
      <c r="AV12" s="1168"/>
      <c r="AW12" s="1168"/>
      <c r="AX12" s="1168"/>
      <c r="AY12" s="1168"/>
      <c r="AZ12" s="1168"/>
      <c r="BA12" s="1168"/>
      <c r="BB12" s="1168"/>
      <c r="BC12" s="1168"/>
      <c r="BD12" s="1168"/>
      <c r="BE12" s="1168"/>
      <c r="BF12" s="1168"/>
      <c r="BG12" s="1168"/>
      <c r="BH12" s="1168"/>
      <c r="BI12" s="1168"/>
      <c r="BJ12" s="1168"/>
      <c r="BK12" s="6"/>
      <c r="BL12" s="242"/>
    </row>
    <row r="13" spans="3:64" ht="40.200000000000003" customHeight="1">
      <c r="C13" s="1137" t="s">
        <v>8</v>
      </c>
      <c r="D13" s="1135"/>
      <c r="E13" s="1135"/>
      <c r="F13" s="1135"/>
      <c r="G13" s="1135"/>
      <c r="H13" s="1135"/>
      <c r="I13" s="1135"/>
      <c r="J13" s="1135"/>
      <c r="K13" s="1135"/>
      <c r="L13" s="1135"/>
      <c r="M13" s="284"/>
      <c r="N13" s="1171" t="s">
        <v>9</v>
      </c>
      <c r="O13" s="1172"/>
      <c r="P13" s="1168">
        <f>('0. PAR'!I11)</f>
        <v>0</v>
      </c>
      <c r="Q13" s="1168"/>
      <c r="R13" s="1168"/>
      <c r="S13" s="1168"/>
      <c r="T13" s="1168"/>
      <c r="U13" s="1168"/>
      <c r="V13" s="1168"/>
      <c r="W13" s="1168"/>
      <c r="X13" s="1168"/>
      <c r="Y13" s="1168"/>
      <c r="Z13" s="1168"/>
      <c r="AA13" s="1168"/>
      <c r="AB13" s="1168"/>
      <c r="AC13" s="1168"/>
      <c r="AD13" s="1168"/>
      <c r="AE13" s="1168"/>
      <c r="AF13" s="1168"/>
      <c r="AG13" s="1138" t="s">
        <v>69</v>
      </c>
      <c r="AH13" s="1138"/>
      <c r="AI13" s="1138"/>
      <c r="AJ13" s="1138"/>
      <c r="AK13" s="1138"/>
      <c r="AL13" s="1138"/>
      <c r="AM13" s="1138"/>
      <c r="AN13" s="1138"/>
      <c r="AO13" s="1138"/>
      <c r="AP13" s="1138"/>
      <c r="AQ13" s="1138"/>
      <c r="AR13" s="1139"/>
      <c r="AS13" s="1169"/>
      <c r="AT13" s="1170"/>
      <c r="AU13" s="1170"/>
      <c r="AV13" s="1170"/>
      <c r="AW13" s="1170"/>
      <c r="AX13" s="1170"/>
      <c r="AY13" s="1170"/>
      <c r="AZ13" s="1170"/>
      <c r="BA13" s="1170"/>
      <c r="BB13" s="1170"/>
      <c r="BC13" s="1170"/>
      <c r="BD13" s="1170"/>
      <c r="BE13" s="1170"/>
      <c r="BF13" s="1170"/>
      <c r="BG13" s="1170"/>
      <c r="BH13" s="1170"/>
      <c r="BI13" s="1170"/>
      <c r="BJ13" s="1170"/>
      <c r="BK13" s="6"/>
      <c r="BL13" s="242"/>
    </row>
    <row r="14" spans="3:64" ht="40.200000000000003" customHeight="1">
      <c r="C14" s="1137" t="s">
        <v>139</v>
      </c>
      <c r="D14" s="1135"/>
      <c r="E14" s="1135"/>
      <c r="F14" s="1135"/>
      <c r="G14" s="1135"/>
      <c r="H14" s="1135"/>
      <c r="I14" s="1135"/>
      <c r="J14" s="1135"/>
      <c r="K14" s="1135"/>
      <c r="L14" s="1135"/>
      <c r="M14" s="1135"/>
      <c r="N14" s="1135"/>
      <c r="O14" s="1135"/>
      <c r="P14" s="1168">
        <f>('0. PAR'!AO12)</f>
        <v>0</v>
      </c>
      <c r="Q14" s="1168"/>
      <c r="R14" s="1168"/>
      <c r="S14" s="1168"/>
      <c r="T14" s="1168"/>
      <c r="U14" s="1168"/>
      <c r="V14" s="1168"/>
      <c r="W14" s="1168"/>
      <c r="X14" s="1168"/>
      <c r="Y14" s="1168"/>
      <c r="Z14" s="1168"/>
      <c r="AA14" s="1168"/>
      <c r="AB14" s="1168"/>
      <c r="AC14" s="1168"/>
      <c r="AD14" s="1168"/>
      <c r="AE14" s="1168"/>
      <c r="AF14" s="1168"/>
      <c r="AG14" s="284"/>
      <c r="AH14" s="284"/>
      <c r="AI14" s="284"/>
      <c r="AJ14" s="284"/>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c r="BH14" s="284"/>
      <c r="BI14" s="284"/>
      <c r="BJ14" s="284"/>
      <c r="BK14" s="6"/>
      <c r="BL14" s="242"/>
    </row>
    <row r="15" spans="3:64" ht="12.75" customHeight="1" thickBot="1">
      <c r="C15" s="5"/>
      <c r="D15" s="6"/>
      <c r="E15" s="30"/>
      <c r="F15" s="7"/>
      <c r="G15" s="7"/>
      <c r="H15" s="7"/>
      <c r="I15" s="7"/>
      <c r="J15" s="7"/>
      <c r="K15" s="7"/>
      <c r="L15" s="36"/>
      <c r="M15" s="36"/>
      <c r="N15" s="36"/>
      <c r="O15" s="36"/>
      <c r="P15" s="36"/>
      <c r="Q15" s="36"/>
      <c r="R15" s="36"/>
      <c r="S15" s="36"/>
      <c r="T15" s="36"/>
      <c r="U15" s="36"/>
      <c r="V15" s="36"/>
      <c r="W15" s="36"/>
      <c r="X15" s="36"/>
      <c r="Y15" s="36"/>
      <c r="Z15" s="36"/>
      <c r="AA15" s="36"/>
      <c r="AB15" s="8"/>
      <c r="AC15" s="30"/>
      <c r="AD15" s="30"/>
      <c r="AE15" s="30"/>
      <c r="AF15" s="30"/>
      <c r="AG15" s="30"/>
      <c r="AH15" s="30"/>
      <c r="AI15" s="30"/>
      <c r="AS15" s="6"/>
      <c r="AT15" s="6"/>
      <c r="AU15" s="6"/>
      <c r="AV15" s="6"/>
      <c r="AW15" s="6"/>
      <c r="AX15" s="6"/>
      <c r="AY15" s="6"/>
      <c r="AZ15" s="6"/>
      <c r="BA15" s="6"/>
      <c r="BB15" s="6"/>
      <c r="BC15" s="6"/>
      <c r="BD15" s="6"/>
      <c r="BE15" s="6"/>
      <c r="BF15" s="6"/>
      <c r="BG15" s="6"/>
      <c r="BH15" s="6"/>
      <c r="BI15" s="6"/>
      <c r="BJ15" s="6"/>
      <c r="BK15" s="6"/>
      <c r="BL15" s="242"/>
    </row>
    <row r="16" spans="3:64" ht="14.4" customHeight="1">
      <c r="C16" s="1150"/>
      <c r="D16" s="1151"/>
      <c r="E16" s="1151"/>
      <c r="F16" s="1151"/>
      <c r="G16" s="1151"/>
      <c r="H16" s="1151"/>
      <c r="I16" s="1151"/>
      <c r="J16" s="1151"/>
      <c r="K16" s="1151"/>
      <c r="L16" s="1151"/>
      <c r="M16" s="1151"/>
      <c r="N16" s="1151"/>
      <c r="O16" s="1151"/>
      <c r="P16" s="1151"/>
      <c r="Q16" s="1151"/>
      <c r="R16" s="1151"/>
      <c r="S16" s="1151"/>
      <c r="T16" s="1151"/>
      <c r="U16" s="1151"/>
      <c r="V16" s="1151"/>
      <c r="W16" s="1151"/>
      <c r="X16" s="1151"/>
      <c r="Y16" s="1151"/>
      <c r="Z16" s="1151"/>
      <c r="AA16" s="1151"/>
      <c r="AB16" s="1151"/>
      <c r="AC16" s="1151"/>
      <c r="AD16" s="1151"/>
      <c r="AE16" s="1151"/>
      <c r="AF16" s="1151"/>
      <c r="AG16" s="1151"/>
      <c r="AH16" s="1151"/>
      <c r="AI16" s="1151"/>
      <c r="AJ16" s="1151"/>
      <c r="AK16" s="1151"/>
      <c r="AL16" s="1151"/>
      <c r="AM16" s="1151"/>
      <c r="AN16" s="1151"/>
      <c r="AO16" s="1151"/>
      <c r="AP16" s="1151"/>
      <c r="AQ16" s="1151"/>
      <c r="AR16" s="1151"/>
      <c r="AS16" s="1151"/>
      <c r="AT16" s="1151"/>
      <c r="AU16" s="1151"/>
      <c r="AV16" s="1151"/>
      <c r="AW16" s="1151"/>
      <c r="AX16" s="1151"/>
      <c r="AY16" s="1151"/>
      <c r="AZ16" s="1151"/>
      <c r="BA16" s="1151"/>
      <c r="BB16" s="1151"/>
      <c r="BC16" s="1151"/>
      <c r="BD16" s="1151"/>
      <c r="BE16" s="1151"/>
      <c r="BF16" s="1151"/>
      <c r="BG16" s="1151"/>
      <c r="BH16" s="1151"/>
      <c r="BI16" s="1151"/>
      <c r="BJ16" s="1151"/>
      <c r="BK16" s="1151"/>
      <c r="BL16" s="1152"/>
    </row>
    <row r="17" spans="3:64" ht="14.4" customHeight="1">
      <c r="C17" s="1153"/>
      <c r="D17" s="1059"/>
      <c r="E17" s="1059"/>
      <c r="F17" s="1059"/>
      <c r="G17" s="1059"/>
      <c r="H17" s="1059"/>
      <c r="I17" s="1059"/>
      <c r="J17" s="1059"/>
      <c r="K17" s="1059"/>
      <c r="L17" s="1059"/>
      <c r="M17" s="1059"/>
      <c r="N17" s="1059"/>
      <c r="O17" s="1059"/>
      <c r="P17" s="1059"/>
      <c r="Q17" s="1059"/>
      <c r="R17" s="1059"/>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59"/>
      <c r="AS17" s="1059"/>
      <c r="AT17" s="1059"/>
      <c r="AU17" s="1059"/>
      <c r="AV17" s="1059"/>
      <c r="AW17" s="1059"/>
      <c r="AX17" s="1059"/>
      <c r="AY17" s="1059"/>
      <c r="AZ17" s="1059"/>
      <c r="BA17" s="1059"/>
      <c r="BB17" s="1059"/>
      <c r="BC17" s="1059"/>
      <c r="BD17" s="1059"/>
      <c r="BE17" s="1059"/>
      <c r="BF17" s="1059"/>
      <c r="BG17" s="1059"/>
      <c r="BH17" s="1059"/>
      <c r="BI17" s="1059"/>
      <c r="BJ17" s="1059"/>
      <c r="BK17" s="1059"/>
      <c r="BL17" s="1154"/>
    </row>
    <row r="18" spans="3:64" ht="14.4" customHeight="1">
      <c r="C18" s="1153"/>
      <c r="D18" s="1059"/>
      <c r="E18" s="1059"/>
      <c r="F18" s="1059"/>
      <c r="G18" s="1059"/>
      <c r="H18" s="1059"/>
      <c r="I18" s="1059"/>
      <c r="J18" s="1059"/>
      <c r="K18" s="1059"/>
      <c r="L18" s="1059"/>
      <c r="M18" s="1059"/>
      <c r="N18" s="1059"/>
      <c r="O18" s="1059"/>
      <c r="P18" s="1059"/>
      <c r="Q18" s="1059"/>
      <c r="R18" s="1059"/>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59"/>
      <c r="AS18" s="1059"/>
      <c r="AT18" s="1059"/>
      <c r="AU18" s="1059"/>
      <c r="AV18" s="1059"/>
      <c r="AW18" s="1059"/>
      <c r="AX18" s="1059"/>
      <c r="AY18" s="1059"/>
      <c r="AZ18" s="1059"/>
      <c r="BA18" s="1059"/>
      <c r="BB18" s="1059"/>
      <c r="BC18" s="1059"/>
      <c r="BD18" s="1059"/>
      <c r="BE18" s="1059"/>
      <c r="BF18" s="1059"/>
      <c r="BG18" s="1059"/>
      <c r="BH18" s="1059"/>
      <c r="BI18" s="1059"/>
      <c r="BJ18" s="1059"/>
      <c r="BK18" s="1059"/>
      <c r="BL18" s="1154"/>
    </row>
    <row r="19" spans="3:64" ht="14.4" customHeight="1">
      <c r="C19" s="1153"/>
      <c r="D19" s="1059"/>
      <c r="E19" s="1059"/>
      <c r="F19" s="1059"/>
      <c r="G19" s="1059"/>
      <c r="H19" s="1059"/>
      <c r="I19" s="1059"/>
      <c r="J19" s="1059"/>
      <c r="K19" s="1059"/>
      <c r="L19" s="1059"/>
      <c r="M19" s="1059"/>
      <c r="N19" s="1059"/>
      <c r="O19" s="1059"/>
      <c r="P19" s="1059"/>
      <c r="Q19" s="1059"/>
      <c r="R19" s="1059"/>
      <c r="S19" s="1059"/>
      <c r="T19" s="1059"/>
      <c r="U19" s="1059"/>
      <c r="V19" s="1059"/>
      <c r="W19" s="1059"/>
      <c r="X19" s="1059"/>
      <c r="Y19" s="1059"/>
      <c r="Z19" s="1059"/>
      <c r="AA19" s="1059"/>
      <c r="AB19" s="1059"/>
      <c r="AC19" s="1059"/>
      <c r="AD19" s="1059"/>
      <c r="AE19" s="1059"/>
      <c r="AF19" s="1059"/>
      <c r="AG19" s="1059"/>
      <c r="AH19" s="1059"/>
      <c r="AI19" s="1059"/>
      <c r="AJ19" s="1059"/>
      <c r="AK19" s="1059"/>
      <c r="AL19" s="1059"/>
      <c r="AM19" s="1059"/>
      <c r="AN19" s="1059"/>
      <c r="AO19" s="1059"/>
      <c r="AP19" s="1059"/>
      <c r="AQ19" s="1059"/>
      <c r="AR19" s="1059"/>
      <c r="AS19" s="1059"/>
      <c r="AT19" s="1059"/>
      <c r="AU19" s="1059"/>
      <c r="AV19" s="1059"/>
      <c r="AW19" s="1059"/>
      <c r="AX19" s="1059"/>
      <c r="AY19" s="1059"/>
      <c r="AZ19" s="1059"/>
      <c r="BA19" s="1059"/>
      <c r="BB19" s="1059"/>
      <c r="BC19" s="1059"/>
      <c r="BD19" s="1059"/>
      <c r="BE19" s="1059"/>
      <c r="BF19" s="1059"/>
      <c r="BG19" s="1059"/>
      <c r="BH19" s="1059"/>
      <c r="BI19" s="1059"/>
      <c r="BJ19" s="1059"/>
      <c r="BK19" s="1059"/>
      <c r="BL19" s="1154"/>
    </row>
    <row r="20" spans="3:64" ht="14.4" customHeight="1">
      <c r="C20" s="1153"/>
      <c r="D20" s="1059"/>
      <c r="E20" s="1059"/>
      <c r="F20" s="1059"/>
      <c r="G20" s="1059"/>
      <c r="H20" s="1059"/>
      <c r="I20" s="1059"/>
      <c r="J20" s="1059"/>
      <c r="K20" s="1059"/>
      <c r="L20" s="1059"/>
      <c r="M20" s="1059"/>
      <c r="N20" s="1059"/>
      <c r="O20" s="1059"/>
      <c r="P20" s="1059"/>
      <c r="Q20" s="1059"/>
      <c r="R20" s="1059"/>
      <c r="S20" s="1059"/>
      <c r="T20" s="1059"/>
      <c r="U20" s="1059"/>
      <c r="V20" s="1059"/>
      <c r="W20" s="1059"/>
      <c r="X20" s="1059"/>
      <c r="Y20" s="1059"/>
      <c r="Z20" s="1059"/>
      <c r="AA20" s="1059"/>
      <c r="AB20" s="1059"/>
      <c r="AC20" s="1059"/>
      <c r="AD20" s="1059"/>
      <c r="AE20" s="1059"/>
      <c r="AF20" s="1059"/>
      <c r="AG20" s="1059"/>
      <c r="AH20" s="1059"/>
      <c r="AI20" s="1059"/>
      <c r="AJ20" s="1059"/>
      <c r="AK20" s="1059"/>
      <c r="AL20" s="1059"/>
      <c r="AM20" s="1059"/>
      <c r="AN20" s="1059"/>
      <c r="AO20" s="1059"/>
      <c r="AP20" s="1059"/>
      <c r="AQ20" s="1059"/>
      <c r="AR20" s="1059"/>
      <c r="AS20" s="1059"/>
      <c r="AT20" s="1059"/>
      <c r="AU20" s="1059"/>
      <c r="AV20" s="1059"/>
      <c r="AW20" s="1059"/>
      <c r="AX20" s="1059"/>
      <c r="AY20" s="1059"/>
      <c r="AZ20" s="1059"/>
      <c r="BA20" s="1059"/>
      <c r="BB20" s="1059"/>
      <c r="BC20" s="1059"/>
      <c r="BD20" s="1059"/>
      <c r="BE20" s="1059"/>
      <c r="BF20" s="1059"/>
      <c r="BG20" s="1059"/>
      <c r="BH20" s="1059"/>
      <c r="BI20" s="1059"/>
      <c r="BJ20" s="1059"/>
      <c r="BK20" s="1059"/>
      <c r="BL20" s="1154"/>
    </row>
    <row r="21" spans="3:64" ht="14.4" customHeight="1">
      <c r="C21" s="1153"/>
      <c r="D21" s="1059"/>
      <c r="E21" s="1059"/>
      <c r="F21" s="1059"/>
      <c r="G21" s="1059"/>
      <c r="H21" s="1059"/>
      <c r="I21" s="1059"/>
      <c r="J21" s="1059"/>
      <c r="K21" s="1059"/>
      <c r="L21" s="1059"/>
      <c r="M21" s="1059"/>
      <c r="N21" s="1059"/>
      <c r="O21" s="1059"/>
      <c r="P21" s="1059"/>
      <c r="Q21" s="1059"/>
      <c r="R21" s="1059"/>
      <c r="S21" s="1059"/>
      <c r="T21" s="1059"/>
      <c r="U21" s="1059"/>
      <c r="V21" s="1059"/>
      <c r="W21" s="1059"/>
      <c r="X21" s="1059"/>
      <c r="Y21" s="1059"/>
      <c r="Z21" s="1059"/>
      <c r="AA21" s="1059"/>
      <c r="AB21" s="1059"/>
      <c r="AC21" s="1059"/>
      <c r="AD21" s="1059"/>
      <c r="AE21" s="1059"/>
      <c r="AF21" s="1059"/>
      <c r="AG21" s="1059"/>
      <c r="AH21" s="1059"/>
      <c r="AI21" s="1059"/>
      <c r="AJ21" s="1059"/>
      <c r="AK21" s="1059"/>
      <c r="AL21" s="1059"/>
      <c r="AM21" s="1059"/>
      <c r="AN21" s="1059"/>
      <c r="AO21" s="1059"/>
      <c r="AP21" s="1059"/>
      <c r="AQ21" s="1059"/>
      <c r="AR21" s="1059"/>
      <c r="AS21" s="1059"/>
      <c r="AT21" s="1059"/>
      <c r="AU21" s="1059"/>
      <c r="AV21" s="1059"/>
      <c r="AW21" s="1059"/>
      <c r="AX21" s="1059"/>
      <c r="AY21" s="1059"/>
      <c r="AZ21" s="1059"/>
      <c r="BA21" s="1059"/>
      <c r="BB21" s="1059"/>
      <c r="BC21" s="1059"/>
      <c r="BD21" s="1059"/>
      <c r="BE21" s="1059"/>
      <c r="BF21" s="1059"/>
      <c r="BG21" s="1059"/>
      <c r="BH21" s="1059"/>
      <c r="BI21" s="1059"/>
      <c r="BJ21" s="1059"/>
      <c r="BK21" s="1059"/>
      <c r="BL21" s="1154"/>
    </row>
    <row r="22" spans="3:64" ht="14.4" customHeight="1">
      <c r="C22" s="1153"/>
      <c r="D22" s="1059"/>
      <c r="E22" s="1059"/>
      <c r="F22" s="1059"/>
      <c r="G22" s="1059"/>
      <c r="H22" s="1059"/>
      <c r="I22" s="1059"/>
      <c r="J22" s="1059"/>
      <c r="K22" s="1059"/>
      <c r="L22" s="1059"/>
      <c r="M22" s="1059"/>
      <c r="N22" s="1059"/>
      <c r="O22" s="1059"/>
      <c r="P22" s="1059"/>
      <c r="Q22" s="1059"/>
      <c r="R22" s="1059"/>
      <c r="S22" s="1059"/>
      <c r="T22" s="1059"/>
      <c r="U22" s="1059"/>
      <c r="V22" s="1059"/>
      <c r="W22" s="1059"/>
      <c r="X22" s="1059"/>
      <c r="Y22" s="1059"/>
      <c r="Z22" s="1059"/>
      <c r="AA22" s="1059"/>
      <c r="AB22" s="1059"/>
      <c r="AC22" s="1059"/>
      <c r="AD22" s="1059"/>
      <c r="AE22" s="1059"/>
      <c r="AF22" s="1059"/>
      <c r="AG22" s="1059"/>
      <c r="AH22" s="1059"/>
      <c r="AI22" s="1059"/>
      <c r="AJ22" s="1059"/>
      <c r="AK22" s="1059"/>
      <c r="AL22" s="1059"/>
      <c r="AM22" s="1059"/>
      <c r="AN22" s="1059"/>
      <c r="AO22" s="1059"/>
      <c r="AP22" s="1059"/>
      <c r="AQ22" s="1059"/>
      <c r="AR22" s="1059"/>
      <c r="AS22" s="1059"/>
      <c r="AT22" s="1059"/>
      <c r="AU22" s="1059"/>
      <c r="AV22" s="1059"/>
      <c r="AW22" s="1059"/>
      <c r="AX22" s="1059"/>
      <c r="AY22" s="1059"/>
      <c r="AZ22" s="1059"/>
      <c r="BA22" s="1059"/>
      <c r="BB22" s="1059"/>
      <c r="BC22" s="1059"/>
      <c r="BD22" s="1059"/>
      <c r="BE22" s="1059"/>
      <c r="BF22" s="1059"/>
      <c r="BG22" s="1059"/>
      <c r="BH22" s="1059"/>
      <c r="BI22" s="1059"/>
      <c r="BJ22" s="1059"/>
      <c r="BK22" s="1059"/>
      <c r="BL22" s="1154"/>
    </row>
    <row r="23" spans="3:64" ht="14.4" customHeight="1">
      <c r="C23" s="1153"/>
      <c r="D23" s="1059"/>
      <c r="E23" s="1059"/>
      <c r="F23" s="1059"/>
      <c r="G23" s="1059"/>
      <c r="H23" s="1059"/>
      <c r="I23" s="1059"/>
      <c r="J23" s="1059"/>
      <c r="K23" s="1059"/>
      <c r="L23" s="1059"/>
      <c r="M23" s="1059"/>
      <c r="N23" s="1059"/>
      <c r="O23" s="1059"/>
      <c r="P23" s="1059"/>
      <c r="Q23" s="1059"/>
      <c r="R23" s="1059"/>
      <c r="S23" s="1059"/>
      <c r="T23" s="1059"/>
      <c r="U23" s="1059"/>
      <c r="V23" s="1059"/>
      <c r="W23" s="1059"/>
      <c r="X23" s="1059"/>
      <c r="Y23" s="1059"/>
      <c r="Z23" s="1059"/>
      <c r="AA23" s="1059"/>
      <c r="AB23" s="1059"/>
      <c r="AC23" s="1059"/>
      <c r="AD23" s="1059"/>
      <c r="AE23" s="1059"/>
      <c r="AF23" s="1059"/>
      <c r="AG23" s="1059"/>
      <c r="AH23" s="1059"/>
      <c r="AI23" s="1059"/>
      <c r="AJ23" s="1059"/>
      <c r="AK23" s="1059"/>
      <c r="AL23" s="1059"/>
      <c r="AM23" s="1059"/>
      <c r="AN23" s="1059"/>
      <c r="AO23" s="1059"/>
      <c r="AP23" s="1059"/>
      <c r="AQ23" s="1059"/>
      <c r="AR23" s="1059"/>
      <c r="AS23" s="1059"/>
      <c r="AT23" s="1059"/>
      <c r="AU23" s="1059"/>
      <c r="AV23" s="1059"/>
      <c r="AW23" s="1059"/>
      <c r="AX23" s="1059"/>
      <c r="AY23" s="1059"/>
      <c r="AZ23" s="1059"/>
      <c r="BA23" s="1059"/>
      <c r="BB23" s="1059"/>
      <c r="BC23" s="1059"/>
      <c r="BD23" s="1059"/>
      <c r="BE23" s="1059"/>
      <c r="BF23" s="1059"/>
      <c r="BG23" s="1059"/>
      <c r="BH23" s="1059"/>
      <c r="BI23" s="1059"/>
      <c r="BJ23" s="1059"/>
      <c r="BK23" s="1059"/>
      <c r="BL23" s="1154"/>
    </row>
    <row r="24" spans="3:64" ht="14.4" customHeight="1">
      <c r="C24" s="1153"/>
      <c r="D24" s="1059"/>
      <c r="E24" s="1059"/>
      <c r="F24" s="1059"/>
      <c r="G24" s="1059"/>
      <c r="H24" s="1059"/>
      <c r="I24" s="1059"/>
      <c r="J24" s="1059"/>
      <c r="K24" s="1059"/>
      <c r="L24" s="1059"/>
      <c r="M24" s="1059"/>
      <c r="N24" s="1059"/>
      <c r="O24" s="1059"/>
      <c r="P24" s="1059"/>
      <c r="Q24" s="1059"/>
      <c r="R24" s="1059"/>
      <c r="S24" s="1059"/>
      <c r="T24" s="1059"/>
      <c r="U24" s="1059"/>
      <c r="V24" s="1059"/>
      <c r="W24" s="1059"/>
      <c r="X24" s="1059"/>
      <c r="Y24" s="1059"/>
      <c r="Z24" s="1059"/>
      <c r="AA24" s="1059"/>
      <c r="AB24" s="1059"/>
      <c r="AC24" s="1059"/>
      <c r="AD24" s="1059"/>
      <c r="AE24" s="1059"/>
      <c r="AF24" s="1059"/>
      <c r="AG24" s="1059"/>
      <c r="AH24" s="1059"/>
      <c r="AI24" s="1059"/>
      <c r="AJ24" s="1059"/>
      <c r="AK24" s="1059"/>
      <c r="AL24" s="1059"/>
      <c r="AM24" s="1059"/>
      <c r="AN24" s="1059"/>
      <c r="AO24" s="1059"/>
      <c r="AP24" s="1059"/>
      <c r="AQ24" s="1059"/>
      <c r="AR24" s="1059"/>
      <c r="AS24" s="1059"/>
      <c r="AT24" s="1059"/>
      <c r="AU24" s="1059"/>
      <c r="AV24" s="1059"/>
      <c r="AW24" s="1059"/>
      <c r="AX24" s="1059"/>
      <c r="AY24" s="1059"/>
      <c r="AZ24" s="1059"/>
      <c r="BA24" s="1059"/>
      <c r="BB24" s="1059"/>
      <c r="BC24" s="1059"/>
      <c r="BD24" s="1059"/>
      <c r="BE24" s="1059"/>
      <c r="BF24" s="1059"/>
      <c r="BG24" s="1059"/>
      <c r="BH24" s="1059"/>
      <c r="BI24" s="1059"/>
      <c r="BJ24" s="1059"/>
      <c r="BK24" s="1059"/>
      <c r="BL24" s="1154"/>
    </row>
    <row r="25" spans="3:64" ht="14.4" customHeight="1">
      <c r="C25" s="1153"/>
      <c r="D25" s="1059"/>
      <c r="E25" s="1059"/>
      <c r="F25" s="1059"/>
      <c r="G25" s="1059"/>
      <c r="H25" s="1059"/>
      <c r="I25" s="1059"/>
      <c r="J25" s="1059"/>
      <c r="K25" s="1059"/>
      <c r="L25" s="1059"/>
      <c r="M25" s="1059"/>
      <c r="N25" s="1059"/>
      <c r="O25" s="1059"/>
      <c r="P25" s="1059"/>
      <c r="Q25" s="1059"/>
      <c r="R25" s="1059"/>
      <c r="S25" s="1059"/>
      <c r="T25" s="1059"/>
      <c r="U25" s="1059"/>
      <c r="V25" s="1059"/>
      <c r="W25" s="1059"/>
      <c r="X25" s="1059"/>
      <c r="Y25" s="1059"/>
      <c r="Z25" s="1059"/>
      <c r="AA25" s="1059"/>
      <c r="AB25" s="1059"/>
      <c r="AC25" s="1059"/>
      <c r="AD25" s="1059"/>
      <c r="AE25" s="1059"/>
      <c r="AF25" s="1059"/>
      <c r="AG25" s="1059"/>
      <c r="AH25" s="1059"/>
      <c r="AI25" s="1059"/>
      <c r="AJ25" s="1059"/>
      <c r="AK25" s="1059"/>
      <c r="AL25" s="1059"/>
      <c r="AM25" s="1059"/>
      <c r="AN25" s="1059"/>
      <c r="AO25" s="1059"/>
      <c r="AP25" s="1059"/>
      <c r="AQ25" s="1059"/>
      <c r="AR25" s="1059"/>
      <c r="AS25" s="1059"/>
      <c r="AT25" s="1059"/>
      <c r="AU25" s="1059"/>
      <c r="AV25" s="1059"/>
      <c r="AW25" s="1059"/>
      <c r="AX25" s="1059"/>
      <c r="AY25" s="1059"/>
      <c r="AZ25" s="1059"/>
      <c r="BA25" s="1059"/>
      <c r="BB25" s="1059"/>
      <c r="BC25" s="1059"/>
      <c r="BD25" s="1059"/>
      <c r="BE25" s="1059"/>
      <c r="BF25" s="1059"/>
      <c r="BG25" s="1059"/>
      <c r="BH25" s="1059"/>
      <c r="BI25" s="1059"/>
      <c r="BJ25" s="1059"/>
      <c r="BK25" s="1059"/>
      <c r="BL25" s="1154"/>
    </row>
    <row r="26" spans="3:64" ht="14.4" customHeight="1">
      <c r="C26" s="1153"/>
      <c r="D26" s="1059"/>
      <c r="E26" s="1059"/>
      <c r="F26" s="1059"/>
      <c r="G26" s="1059"/>
      <c r="H26" s="1059"/>
      <c r="I26" s="1059"/>
      <c r="J26" s="1059"/>
      <c r="K26" s="1059"/>
      <c r="L26" s="1059"/>
      <c r="M26" s="1059"/>
      <c r="N26" s="1059"/>
      <c r="O26" s="1059"/>
      <c r="P26" s="1059"/>
      <c r="Q26" s="1059"/>
      <c r="R26" s="1059"/>
      <c r="S26" s="1059"/>
      <c r="T26" s="1059"/>
      <c r="U26" s="1059"/>
      <c r="V26" s="1059"/>
      <c r="W26" s="1059"/>
      <c r="X26" s="1059"/>
      <c r="Y26" s="1059"/>
      <c r="Z26" s="1059"/>
      <c r="AA26" s="1059"/>
      <c r="AB26" s="1059"/>
      <c r="AC26" s="1059"/>
      <c r="AD26" s="1059"/>
      <c r="AE26" s="1059"/>
      <c r="AF26" s="1059"/>
      <c r="AG26" s="1059"/>
      <c r="AH26" s="1059"/>
      <c r="AI26" s="1059"/>
      <c r="AJ26" s="1059"/>
      <c r="AK26" s="1059"/>
      <c r="AL26" s="1059"/>
      <c r="AM26" s="1059"/>
      <c r="AN26" s="1059"/>
      <c r="AO26" s="1059"/>
      <c r="AP26" s="1059"/>
      <c r="AQ26" s="1059"/>
      <c r="AR26" s="1059"/>
      <c r="AS26" s="1059"/>
      <c r="AT26" s="1059"/>
      <c r="AU26" s="1059"/>
      <c r="AV26" s="1059"/>
      <c r="AW26" s="1059"/>
      <c r="AX26" s="1059"/>
      <c r="AY26" s="1059"/>
      <c r="AZ26" s="1059"/>
      <c r="BA26" s="1059"/>
      <c r="BB26" s="1059"/>
      <c r="BC26" s="1059"/>
      <c r="BD26" s="1059"/>
      <c r="BE26" s="1059"/>
      <c r="BF26" s="1059"/>
      <c r="BG26" s="1059"/>
      <c r="BH26" s="1059"/>
      <c r="BI26" s="1059"/>
      <c r="BJ26" s="1059"/>
      <c r="BK26" s="1059"/>
      <c r="BL26" s="1154"/>
    </row>
    <row r="27" spans="3:64" ht="14.4" customHeight="1">
      <c r="C27" s="1153"/>
      <c r="D27" s="1059"/>
      <c r="E27" s="1059"/>
      <c r="F27" s="1059"/>
      <c r="G27" s="1059"/>
      <c r="H27" s="1059"/>
      <c r="I27" s="1059"/>
      <c r="J27" s="1059"/>
      <c r="K27" s="1059"/>
      <c r="L27" s="1059"/>
      <c r="M27" s="1059"/>
      <c r="N27" s="1059"/>
      <c r="O27" s="1059"/>
      <c r="P27" s="1059"/>
      <c r="Q27" s="1059"/>
      <c r="R27" s="1059"/>
      <c r="S27" s="1059"/>
      <c r="T27" s="1059"/>
      <c r="U27" s="1059"/>
      <c r="V27" s="1059"/>
      <c r="W27" s="1059"/>
      <c r="X27" s="1059"/>
      <c r="Y27" s="1059"/>
      <c r="Z27" s="1059"/>
      <c r="AA27" s="1059"/>
      <c r="AB27" s="1059"/>
      <c r="AC27" s="1059"/>
      <c r="AD27" s="1059"/>
      <c r="AE27" s="1059"/>
      <c r="AF27" s="1059"/>
      <c r="AG27" s="1059"/>
      <c r="AH27" s="1059"/>
      <c r="AI27" s="1059"/>
      <c r="AJ27" s="1059"/>
      <c r="AK27" s="1059"/>
      <c r="AL27" s="1059"/>
      <c r="AM27" s="1059"/>
      <c r="AN27" s="1059"/>
      <c r="AO27" s="1059"/>
      <c r="AP27" s="1059"/>
      <c r="AQ27" s="1059"/>
      <c r="AR27" s="1059"/>
      <c r="AS27" s="1059"/>
      <c r="AT27" s="1059"/>
      <c r="AU27" s="1059"/>
      <c r="AV27" s="1059"/>
      <c r="AW27" s="1059"/>
      <c r="AX27" s="1059"/>
      <c r="AY27" s="1059"/>
      <c r="AZ27" s="1059"/>
      <c r="BA27" s="1059"/>
      <c r="BB27" s="1059"/>
      <c r="BC27" s="1059"/>
      <c r="BD27" s="1059"/>
      <c r="BE27" s="1059"/>
      <c r="BF27" s="1059"/>
      <c r="BG27" s="1059"/>
      <c r="BH27" s="1059"/>
      <c r="BI27" s="1059"/>
      <c r="BJ27" s="1059"/>
      <c r="BK27" s="1059"/>
      <c r="BL27" s="1154"/>
    </row>
    <row r="28" spans="3:64" ht="14.4" customHeight="1">
      <c r="C28" s="1153"/>
      <c r="D28" s="1059"/>
      <c r="E28" s="1059"/>
      <c r="F28" s="1059"/>
      <c r="G28" s="1059"/>
      <c r="H28" s="1059"/>
      <c r="I28" s="1059"/>
      <c r="J28" s="1059"/>
      <c r="K28" s="1059"/>
      <c r="L28" s="1059"/>
      <c r="M28" s="1059"/>
      <c r="N28" s="1059"/>
      <c r="O28" s="1059"/>
      <c r="P28" s="1059"/>
      <c r="Q28" s="1059"/>
      <c r="R28" s="1059"/>
      <c r="S28" s="1059"/>
      <c r="T28" s="1059"/>
      <c r="U28" s="1059"/>
      <c r="V28" s="1059"/>
      <c r="W28" s="1059"/>
      <c r="X28" s="1059"/>
      <c r="Y28" s="1059"/>
      <c r="Z28" s="1059"/>
      <c r="AA28" s="1059"/>
      <c r="AB28" s="1059"/>
      <c r="AC28" s="1059"/>
      <c r="AD28" s="1059"/>
      <c r="AE28" s="1059"/>
      <c r="AF28" s="1059"/>
      <c r="AG28" s="1059"/>
      <c r="AH28" s="1059"/>
      <c r="AI28" s="1059"/>
      <c r="AJ28" s="1059"/>
      <c r="AK28" s="1059"/>
      <c r="AL28" s="1059"/>
      <c r="AM28" s="1059"/>
      <c r="AN28" s="1059"/>
      <c r="AO28" s="1059"/>
      <c r="AP28" s="1059"/>
      <c r="AQ28" s="1059"/>
      <c r="AR28" s="1059"/>
      <c r="AS28" s="1059"/>
      <c r="AT28" s="1059"/>
      <c r="AU28" s="1059"/>
      <c r="AV28" s="1059"/>
      <c r="AW28" s="1059"/>
      <c r="AX28" s="1059"/>
      <c r="AY28" s="1059"/>
      <c r="AZ28" s="1059"/>
      <c r="BA28" s="1059"/>
      <c r="BB28" s="1059"/>
      <c r="BC28" s="1059"/>
      <c r="BD28" s="1059"/>
      <c r="BE28" s="1059"/>
      <c r="BF28" s="1059"/>
      <c r="BG28" s="1059"/>
      <c r="BH28" s="1059"/>
      <c r="BI28" s="1059"/>
      <c r="BJ28" s="1059"/>
      <c r="BK28" s="1059"/>
      <c r="BL28" s="1154"/>
    </row>
    <row r="29" spans="3:64" ht="14.4" customHeight="1">
      <c r="C29" s="1153"/>
      <c r="D29" s="1059"/>
      <c r="E29" s="1059"/>
      <c r="F29" s="1059"/>
      <c r="G29" s="1059"/>
      <c r="H29" s="1059"/>
      <c r="I29" s="1059"/>
      <c r="J29" s="1059"/>
      <c r="K29" s="1059"/>
      <c r="L29" s="1059"/>
      <c r="M29" s="1059"/>
      <c r="N29" s="1059"/>
      <c r="O29" s="1059"/>
      <c r="P29" s="1059"/>
      <c r="Q29" s="1059"/>
      <c r="R29" s="1059"/>
      <c r="S29" s="1059"/>
      <c r="T29" s="1059"/>
      <c r="U29" s="1059"/>
      <c r="V29" s="1059"/>
      <c r="W29" s="1059"/>
      <c r="X29" s="1059"/>
      <c r="Y29" s="1059"/>
      <c r="Z29" s="1059"/>
      <c r="AA29" s="1059"/>
      <c r="AB29" s="1059"/>
      <c r="AC29" s="1059"/>
      <c r="AD29" s="1059"/>
      <c r="AE29" s="1059"/>
      <c r="AF29" s="1059"/>
      <c r="AG29" s="1059"/>
      <c r="AH29" s="1059"/>
      <c r="AI29" s="1059"/>
      <c r="AJ29" s="1059"/>
      <c r="AK29" s="1059"/>
      <c r="AL29" s="1059"/>
      <c r="AM29" s="1059"/>
      <c r="AN29" s="1059"/>
      <c r="AO29" s="1059"/>
      <c r="AP29" s="1059"/>
      <c r="AQ29" s="1059"/>
      <c r="AR29" s="1059"/>
      <c r="AS29" s="1059"/>
      <c r="AT29" s="1059"/>
      <c r="AU29" s="1059"/>
      <c r="AV29" s="1059"/>
      <c r="AW29" s="1059"/>
      <c r="AX29" s="1059"/>
      <c r="AY29" s="1059"/>
      <c r="AZ29" s="1059"/>
      <c r="BA29" s="1059"/>
      <c r="BB29" s="1059"/>
      <c r="BC29" s="1059"/>
      <c r="BD29" s="1059"/>
      <c r="BE29" s="1059"/>
      <c r="BF29" s="1059"/>
      <c r="BG29" s="1059"/>
      <c r="BH29" s="1059"/>
      <c r="BI29" s="1059"/>
      <c r="BJ29" s="1059"/>
      <c r="BK29" s="1059"/>
      <c r="BL29" s="1154"/>
    </row>
    <row r="30" spans="3:64" ht="14.4" customHeight="1">
      <c r="C30" s="1153"/>
      <c r="D30" s="1059"/>
      <c r="E30" s="1059"/>
      <c r="F30" s="1059"/>
      <c r="G30" s="1059"/>
      <c r="H30" s="1059"/>
      <c r="I30" s="1059"/>
      <c r="J30" s="1059"/>
      <c r="K30" s="1059"/>
      <c r="L30" s="1059"/>
      <c r="M30" s="1059"/>
      <c r="N30" s="1059"/>
      <c r="O30" s="1059"/>
      <c r="P30" s="1059"/>
      <c r="Q30" s="1059"/>
      <c r="R30" s="1059"/>
      <c r="S30" s="1059"/>
      <c r="T30" s="1059"/>
      <c r="U30" s="1059"/>
      <c r="V30" s="1059"/>
      <c r="W30" s="1059"/>
      <c r="X30" s="1059"/>
      <c r="Y30" s="1059"/>
      <c r="Z30" s="1059"/>
      <c r="AA30" s="1059"/>
      <c r="AB30" s="1059"/>
      <c r="AC30" s="1059"/>
      <c r="AD30" s="1059"/>
      <c r="AE30" s="1059"/>
      <c r="AF30" s="1059"/>
      <c r="AG30" s="1059"/>
      <c r="AH30" s="1059"/>
      <c r="AI30" s="1059"/>
      <c r="AJ30" s="1059"/>
      <c r="AK30" s="1059"/>
      <c r="AL30" s="1059"/>
      <c r="AM30" s="1059"/>
      <c r="AN30" s="1059"/>
      <c r="AO30" s="1059"/>
      <c r="AP30" s="1059"/>
      <c r="AQ30" s="1059"/>
      <c r="AR30" s="1059"/>
      <c r="AS30" s="1059"/>
      <c r="AT30" s="1059"/>
      <c r="AU30" s="1059"/>
      <c r="AV30" s="1059"/>
      <c r="AW30" s="1059"/>
      <c r="AX30" s="1059"/>
      <c r="AY30" s="1059"/>
      <c r="AZ30" s="1059"/>
      <c r="BA30" s="1059"/>
      <c r="BB30" s="1059"/>
      <c r="BC30" s="1059"/>
      <c r="BD30" s="1059"/>
      <c r="BE30" s="1059"/>
      <c r="BF30" s="1059"/>
      <c r="BG30" s="1059"/>
      <c r="BH30" s="1059"/>
      <c r="BI30" s="1059"/>
      <c r="BJ30" s="1059"/>
      <c r="BK30" s="1059"/>
      <c r="BL30" s="1154"/>
    </row>
    <row r="31" spans="3:64" ht="14.4" customHeight="1">
      <c r="C31" s="1153"/>
      <c r="D31" s="1059"/>
      <c r="E31" s="1059"/>
      <c r="F31" s="1059"/>
      <c r="G31" s="1059"/>
      <c r="H31" s="1059"/>
      <c r="I31" s="1059"/>
      <c r="J31" s="1059"/>
      <c r="K31" s="1059"/>
      <c r="L31" s="1059"/>
      <c r="M31" s="1059"/>
      <c r="N31" s="1059"/>
      <c r="O31" s="1059"/>
      <c r="P31" s="1059"/>
      <c r="Q31" s="1059"/>
      <c r="R31" s="1059"/>
      <c r="S31" s="1059"/>
      <c r="T31" s="1059"/>
      <c r="U31" s="1059"/>
      <c r="V31" s="1059"/>
      <c r="W31" s="1059"/>
      <c r="X31" s="1059"/>
      <c r="Y31" s="1059"/>
      <c r="Z31" s="1059"/>
      <c r="AA31" s="1059"/>
      <c r="AB31" s="1059"/>
      <c r="AC31" s="1059"/>
      <c r="AD31" s="1059"/>
      <c r="AE31" s="1059"/>
      <c r="AF31" s="1059"/>
      <c r="AG31" s="1059"/>
      <c r="AH31" s="1059"/>
      <c r="AI31" s="1059"/>
      <c r="AJ31" s="1059"/>
      <c r="AK31" s="1059"/>
      <c r="AL31" s="1059"/>
      <c r="AM31" s="1059"/>
      <c r="AN31" s="1059"/>
      <c r="AO31" s="1059"/>
      <c r="AP31" s="1059"/>
      <c r="AQ31" s="1059"/>
      <c r="AR31" s="1059"/>
      <c r="AS31" s="1059"/>
      <c r="AT31" s="1059"/>
      <c r="AU31" s="1059"/>
      <c r="AV31" s="1059"/>
      <c r="AW31" s="1059"/>
      <c r="AX31" s="1059"/>
      <c r="AY31" s="1059"/>
      <c r="AZ31" s="1059"/>
      <c r="BA31" s="1059"/>
      <c r="BB31" s="1059"/>
      <c r="BC31" s="1059"/>
      <c r="BD31" s="1059"/>
      <c r="BE31" s="1059"/>
      <c r="BF31" s="1059"/>
      <c r="BG31" s="1059"/>
      <c r="BH31" s="1059"/>
      <c r="BI31" s="1059"/>
      <c r="BJ31" s="1059"/>
      <c r="BK31" s="1059"/>
      <c r="BL31" s="1154"/>
    </row>
    <row r="32" spans="3:64" ht="14.4" customHeight="1">
      <c r="C32" s="1153"/>
      <c r="D32" s="1059"/>
      <c r="E32" s="1059"/>
      <c r="F32" s="1059"/>
      <c r="G32" s="1059"/>
      <c r="H32" s="1059"/>
      <c r="I32" s="1059"/>
      <c r="J32" s="1059"/>
      <c r="K32" s="1059"/>
      <c r="L32" s="1059"/>
      <c r="M32" s="1059"/>
      <c r="N32" s="1059"/>
      <c r="O32" s="1059"/>
      <c r="P32" s="1059"/>
      <c r="Q32" s="1059"/>
      <c r="R32" s="1059"/>
      <c r="S32" s="1059"/>
      <c r="T32" s="1059"/>
      <c r="U32" s="1059"/>
      <c r="V32" s="1059"/>
      <c r="W32" s="1059"/>
      <c r="X32" s="1059"/>
      <c r="Y32" s="1059"/>
      <c r="Z32" s="1059"/>
      <c r="AA32" s="1059"/>
      <c r="AB32" s="1059"/>
      <c r="AC32" s="1059"/>
      <c r="AD32" s="1059"/>
      <c r="AE32" s="1059"/>
      <c r="AF32" s="1059"/>
      <c r="AG32" s="1059"/>
      <c r="AH32" s="1059"/>
      <c r="AI32" s="1059"/>
      <c r="AJ32" s="1059"/>
      <c r="AK32" s="1059"/>
      <c r="AL32" s="1059"/>
      <c r="AM32" s="1059"/>
      <c r="AN32" s="1059"/>
      <c r="AO32" s="1059"/>
      <c r="AP32" s="1059"/>
      <c r="AQ32" s="1059"/>
      <c r="AR32" s="1059"/>
      <c r="AS32" s="1059"/>
      <c r="AT32" s="1059"/>
      <c r="AU32" s="1059"/>
      <c r="AV32" s="1059"/>
      <c r="AW32" s="1059"/>
      <c r="AX32" s="1059"/>
      <c r="AY32" s="1059"/>
      <c r="AZ32" s="1059"/>
      <c r="BA32" s="1059"/>
      <c r="BB32" s="1059"/>
      <c r="BC32" s="1059"/>
      <c r="BD32" s="1059"/>
      <c r="BE32" s="1059"/>
      <c r="BF32" s="1059"/>
      <c r="BG32" s="1059"/>
      <c r="BH32" s="1059"/>
      <c r="BI32" s="1059"/>
      <c r="BJ32" s="1059"/>
      <c r="BK32" s="1059"/>
      <c r="BL32" s="1154"/>
    </row>
    <row r="33" spans="3:64" ht="14.4" customHeight="1">
      <c r="C33" s="1153"/>
      <c r="D33" s="1059"/>
      <c r="E33" s="1059"/>
      <c r="F33" s="1059"/>
      <c r="G33" s="1059"/>
      <c r="H33" s="1059"/>
      <c r="I33" s="1059"/>
      <c r="J33" s="1059"/>
      <c r="K33" s="1059"/>
      <c r="L33" s="1059"/>
      <c r="M33" s="1059"/>
      <c r="N33" s="1059"/>
      <c r="O33" s="1059"/>
      <c r="P33" s="1059"/>
      <c r="Q33" s="1059"/>
      <c r="R33" s="1059"/>
      <c r="S33" s="1059"/>
      <c r="T33" s="1059"/>
      <c r="U33" s="1059"/>
      <c r="V33" s="1059"/>
      <c r="W33" s="1059"/>
      <c r="X33" s="1059"/>
      <c r="Y33" s="1059"/>
      <c r="Z33" s="1059"/>
      <c r="AA33" s="1059"/>
      <c r="AB33" s="1059"/>
      <c r="AC33" s="1059"/>
      <c r="AD33" s="1059"/>
      <c r="AE33" s="1059"/>
      <c r="AF33" s="1059"/>
      <c r="AG33" s="1059"/>
      <c r="AH33" s="1059"/>
      <c r="AI33" s="1059"/>
      <c r="AJ33" s="1059"/>
      <c r="AK33" s="1059"/>
      <c r="AL33" s="1059"/>
      <c r="AM33" s="1059"/>
      <c r="AN33" s="1059"/>
      <c r="AO33" s="1059"/>
      <c r="AP33" s="1059"/>
      <c r="AQ33" s="1059"/>
      <c r="AR33" s="1059"/>
      <c r="AS33" s="1059"/>
      <c r="AT33" s="1059"/>
      <c r="AU33" s="1059"/>
      <c r="AV33" s="1059"/>
      <c r="AW33" s="1059"/>
      <c r="AX33" s="1059"/>
      <c r="AY33" s="1059"/>
      <c r="AZ33" s="1059"/>
      <c r="BA33" s="1059"/>
      <c r="BB33" s="1059"/>
      <c r="BC33" s="1059"/>
      <c r="BD33" s="1059"/>
      <c r="BE33" s="1059"/>
      <c r="BF33" s="1059"/>
      <c r="BG33" s="1059"/>
      <c r="BH33" s="1059"/>
      <c r="BI33" s="1059"/>
      <c r="BJ33" s="1059"/>
      <c r="BK33" s="1059"/>
      <c r="BL33" s="1154"/>
    </row>
    <row r="34" spans="3:64" ht="14.4" customHeight="1">
      <c r="C34" s="1153"/>
      <c r="D34" s="1059"/>
      <c r="E34" s="1059"/>
      <c r="F34" s="1059"/>
      <c r="G34" s="1059"/>
      <c r="H34" s="1059"/>
      <c r="I34" s="1059"/>
      <c r="J34" s="1059"/>
      <c r="K34" s="1059"/>
      <c r="L34" s="1059"/>
      <c r="M34" s="1059"/>
      <c r="N34" s="1059"/>
      <c r="O34" s="1059"/>
      <c r="P34" s="1059"/>
      <c r="Q34" s="1059"/>
      <c r="R34" s="1059"/>
      <c r="S34" s="1059"/>
      <c r="T34" s="1059"/>
      <c r="U34" s="1059"/>
      <c r="V34" s="1059"/>
      <c r="W34" s="1059"/>
      <c r="X34" s="1059"/>
      <c r="Y34" s="1059"/>
      <c r="Z34" s="1059"/>
      <c r="AA34" s="1059"/>
      <c r="AB34" s="1059"/>
      <c r="AC34" s="1059"/>
      <c r="AD34" s="1059"/>
      <c r="AE34" s="1059"/>
      <c r="AF34" s="1059"/>
      <c r="AG34" s="1059"/>
      <c r="AH34" s="1059"/>
      <c r="AI34" s="1059"/>
      <c r="AJ34" s="1059"/>
      <c r="AK34" s="1059"/>
      <c r="AL34" s="1059"/>
      <c r="AM34" s="1059"/>
      <c r="AN34" s="1059"/>
      <c r="AO34" s="1059"/>
      <c r="AP34" s="1059"/>
      <c r="AQ34" s="1059"/>
      <c r="AR34" s="1059"/>
      <c r="AS34" s="1059"/>
      <c r="AT34" s="1059"/>
      <c r="AU34" s="1059"/>
      <c r="AV34" s="1059"/>
      <c r="AW34" s="1059"/>
      <c r="AX34" s="1059"/>
      <c r="AY34" s="1059"/>
      <c r="AZ34" s="1059"/>
      <c r="BA34" s="1059"/>
      <c r="BB34" s="1059"/>
      <c r="BC34" s="1059"/>
      <c r="BD34" s="1059"/>
      <c r="BE34" s="1059"/>
      <c r="BF34" s="1059"/>
      <c r="BG34" s="1059"/>
      <c r="BH34" s="1059"/>
      <c r="BI34" s="1059"/>
      <c r="BJ34" s="1059"/>
      <c r="BK34" s="1059"/>
      <c r="BL34" s="1154"/>
    </row>
    <row r="35" spans="3:64" ht="14.4" customHeight="1">
      <c r="C35" s="1153"/>
      <c r="D35" s="1059"/>
      <c r="E35" s="1059"/>
      <c r="F35" s="1059"/>
      <c r="G35" s="1059"/>
      <c r="H35" s="1059"/>
      <c r="I35" s="1059"/>
      <c r="J35" s="1059"/>
      <c r="K35" s="1059"/>
      <c r="L35" s="1059"/>
      <c r="M35" s="1059"/>
      <c r="N35" s="1059"/>
      <c r="O35" s="1059"/>
      <c r="P35" s="1059"/>
      <c r="Q35" s="1059"/>
      <c r="R35" s="1059"/>
      <c r="S35" s="1059"/>
      <c r="T35" s="1059"/>
      <c r="U35" s="1059"/>
      <c r="V35" s="1059"/>
      <c r="W35" s="1059"/>
      <c r="X35" s="1059"/>
      <c r="Y35" s="1059"/>
      <c r="Z35" s="1059"/>
      <c r="AA35" s="1059"/>
      <c r="AB35" s="1059"/>
      <c r="AC35" s="1059"/>
      <c r="AD35" s="1059"/>
      <c r="AE35" s="1059"/>
      <c r="AF35" s="1059"/>
      <c r="AG35" s="1059"/>
      <c r="AH35" s="1059"/>
      <c r="AI35" s="1059"/>
      <c r="AJ35" s="1059"/>
      <c r="AK35" s="1059"/>
      <c r="AL35" s="1059"/>
      <c r="AM35" s="1059"/>
      <c r="AN35" s="1059"/>
      <c r="AO35" s="1059"/>
      <c r="AP35" s="1059"/>
      <c r="AQ35" s="1059"/>
      <c r="AR35" s="1059"/>
      <c r="AS35" s="1059"/>
      <c r="AT35" s="1059"/>
      <c r="AU35" s="1059"/>
      <c r="AV35" s="1059"/>
      <c r="AW35" s="1059"/>
      <c r="AX35" s="1059"/>
      <c r="AY35" s="1059"/>
      <c r="AZ35" s="1059"/>
      <c r="BA35" s="1059"/>
      <c r="BB35" s="1059"/>
      <c r="BC35" s="1059"/>
      <c r="BD35" s="1059"/>
      <c r="BE35" s="1059"/>
      <c r="BF35" s="1059"/>
      <c r="BG35" s="1059"/>
      <c r="BH35" s="1059"/>
      <c r="BI35" s="1059"/>
      <c r="BJ35" s="1059"/>
      <c r="BK35" s="1059"/>
      <c r="BL35" s="1154"/>
    </row>
    <row r="36" spans="3:64" ht="14.4" customHeight="1">
      <c r="C36" s="1153"/>
      <c r="D36" s="1059"/>
      <c r="E36" s="1059"/>
      <c r="F36" s="1059"/>
      <c r="G36" s="1059"/>
      <c r="H36" s="1059"/>
      <c r="I36" s="1059"/>
      <c r="J36" s="1059"/>
      <c r="K36" s="1059"/>
      <c r="L36" s="1059"/>
      <c r="M36" s="1059"/>
      <c r="N36" s="1059"/>
      <c r="O36" s="1059"/>
      <c r="P36" s="1059"/>
      <c r="Q36" s="1059"/>
      <c r="R36" s="1059"/>
      <c r="S36" s="1059"/>
      <c r="T36" s="1059"/>
      <c r="U36" s="1059"/>
      <c r="V36" s="1059"/>
      <c r="W36" s="1059"/>
      <c r="X36" s="1059"/>
      <c r="Y36" s="1059"/>
      <c r="Z36" s="1059"/>
      <c r="AA36" s="1059"/>
      <c r="AB36" s="1059"/>
      <c r="AC36" s="1059"/>
      <c r="AD36" s="1059"/>
      <c r="AE36" s="1059"/>
      <c r="AF36" s="1059"/>
      <c r="AG36" s="1059"/>
      <c r="AH36" s="1059"/>
      <c r="AI36" s="1059"/>
      <c r="AJ36" s="1059"/>
      <c r="AK36" s="1059"/>
      <c r="AL36" s="1059"/>
      <c r="AM36" s="1059"/>
      <c r="AN36" s="1059"/>
      <c r="AO36" s="1059"/>
      <c r="AP36" s="1059"/>
      <c r="AQ36" s="1059"/>
      <c r="AR36" s="1059"/>
      <c r="AS36" s="1059"/>
      <c r="AT36" s="1059"/>
      <c r="AU36" s="1059"/>
      <c r="AV36" s="1059"/>
      <c r="AW36" s="1059"/>
      <c r="AX36" s="1059"/>
      <c r="AY36" s="1059"/>
      <c r="AZ36" s="1059"/>
      <c r="BA36" s="1059"/>
      <c r="BB36" s="1059"/>
      <c r="BC36" s="1059"/>
      <c r="BD36" s="1059"/>
      <c r="BE36" s="1059"/>
      <c r="BF36" s="1059"/>
      <c r="BG36" s="1059"/>
      <c r="BH36" s="1059"/>
      <c r="BI36" s="1059"/>
      <c r="BJ36" s="1059"/>
      <c r="BK36" s="1059"/>
      <c r="BL36" s="1154"/>
    </row>
    <row r="37" spans="3:64" ht="14.4" customHeight="1">
      <c r="C37" s="1153"/>
      <c r="D37" s="1059"/>
      <c r="E37" s="1059"/>
      <c r="F37" s="1059"/>
      <c r="G37" s="1059"/>
      <c r="H37" s="1059"/>
      <c r="I37" s="1059"/>
      <c r="J37" s="1059"/>
      <c r="K37" s="1059"/>
      <c r="L37" s="1059"/>
      <c r="M37" s="1059"/>
      <c r="N37" s="1059"/>
      <c r="O37" s="1059"/>
      <c r="P37" s="1059"/>
      <c r="Q37" s="1059"/>
      <c r="R37" s="1059"/>
      <c r="S37" s="1059"/>
      <c r="T37" s="1059"/>
      <c r="U37" s="1059"/>
      <c r="V37" s="1059"/>
      <c r="W37" s="1059"/>
      <c r="X37" s="1059"/>
      <c r="Y37" s="1059"/>
      <c r="Z37" s="1059"/>
      <c r="AA37" s="1059"/>
      <c r="AB37" s="1059"/>
      <c r="AC37" s="1059"/>
      <c r="AD37" s="1059"/>
      <c r="AE37" s="1059"/>
      <c r="AF37" s="1059"/>
      <c r="AG37" s="1059"/>
      <c r="AH37" s="1059"/>
      <c r="AI37" s="1059"/>
      <c r="AJ37" s="1059"/>
      <c r="AK37" s="1059"/>
      <c r="AL37" s="1059"/>
      <c r="AM37" s="1059"/>
      <c r="AN37" s="1059"/>
      <c r="AO37" s="1059"/>
      <c r="AP37" s="1059"/>
      <c r="AQ37" s="1059"/>
      <c r="AR37" s="1059"/>
      <c r="AS37" s="1059"/>
      <c r="AT37" s="1059"/>
      <c r="AU37" s="1059"/>
      <c r="AV37" s="1059"/>
      <c r="AW37" s="1059"/>
      <c r="AX37" s="1059"/>
      <c r="AY37" s="1059"/>
      <c r="AZ37" s="1059"/>
      <c r="BA37" s="1059"/>
      <c r="BB37" s="1059"/>
      <c r="BC37" s="1059"/>
      <c r="BD37" s="1059"/>
      <c r="BE37" s="1059"/>
      <c r="BF37" s="1059"/>
      <c r="BG37" s="1059"/>
      <c r="BH37" s="1059"/>
      <c r="BI37" s="1059"/>
      <c r="BJ37" s="1059"/>
      <c r="BK37" s="1059"/>
      <c r="BL37" s="1154"/>
    </row>
    <row r="38" spans="3:64" ht="14.4" customHeight="1">
      <c r="C38" s="1153"/>
      <c r="D38" s="1059"/>
      <c r="E38" s="1059"/>
      <c r="F38" s="1059"/>
      <c r="G38" s="1059"/>
      <c r="H38" s="1059"/>
      <c r="I38" s="1059"/>
      <c r="J38" s="1059"/>
      <c r="K38" s="1059"/>
      <c r="L38" s="1059"/>
      <c r="M38" s="1059"/>
      <c r="N38" s="1059"/>
      <c r="O38" s="1059"/>
      <c r="P38" s="1059"/>
      <c r="Q38" s="1059"/>
      <c r="R38" s="1059"/>
      <c r="S38" s="1059"/>
      <c r="T38" s="1059"/>
      <c r="U38" s="1059"/>
      <c r="V38" s="1059"/>
      <c r="W38" s="1059"/>
      <c r="X38" s="1059"/>
      <c r="Y38" s="1059"/>
      <c r="Z38" s="1059"/>
      <c r="AA38" s="1059"/>
      <c r="AB38" s="1059"/>
      <c r="AC38" s="1059"/>
      <c r="AD38" s="1059"/>
      <c r="AE38" s="1059"/>
      <c r="AF38" s="1059"/>
      <c r="AG38" s="1059"/>
      <c r="AH38" s="1059"/>
      <c r="AI38" s="1059"/>
      <c r="AJ38" s="1059"/>
      <c r="AK38" s="1059"/>
      <c r="AL38" s="1059"/>
      <c r="AM38" s="1059"/>
      <c r="AN38" s="1059"/>
      <c r="AO38" s="1059"/>
      <c r="AP38" s="1059"/>
      <c r="AQ38" s="1059"/>
      <c r="AR38" s="1059"/>
      <c r="AS38" s="1059"/>
      <c r="AT38" s="1059"/>
      <c r="AU38" s="1059"/>
      <c r="AV38" s="1059"/>
      <c r="AW38" s="1059"/>
      <c r="AX38" s="1059"/>
      <c r="AY38" s="1059"/>
      <c r="AZ38" s="1059"/>
      <c r="BA38" s="1059"/>
      <c r="BB38" s="1059"/>
      <c r="BC38" s="1059"/>
      <c r="BD38" s="1059"/>
      <c r="BE38" s="1059"/>
      <c r="BF38" s="1059"/>
      <c r="BG38" s="1059"/>
      <c r="BH38" s="1059"/>
      <c r="BI38" s="1059"/>
      <c r="BJ38" s="1059"/>
      <c r="BK38" s="1059"/>
      <c r="BL38" s="1154"/>
    </row>
    <row r="39" spans="3:64" ht="14.4" customHeight="1">
      <c r="C39" s="1153"/>
      <c r="D39" s="1059"/>
      <c r="E39" s="1059"/>
      <c r="F39" s="1059"/>
      <c r="G39" s="1059"/>
      <c r="H39" s="1059"/>
      <c r="I39" s="1059"/>
      <c r="J39" s="1059"/>
      <c r="K39" s="1059"/>
      <c r="L39" s="1059"/>
      <c r="M39" s="1059"/>
      <c r="N39" s="1059"/>
      <c r="O39" s="1059"/>
      <c r="P39" s="1059"/>
      <c r="Q39" s="1059"/>
      <c r="R39" s="1059"/>
      <c r="S39" s="1059"/>
      <c r="T39" s="1059"/>
      <c r="U39" s="1059"/>
      <c r="V39" s="1059"/>
      <c r="W39" s="1059"/>
      <c r="X39" s="1059"/>
      <c r="Y39" s="1059"/>
      <c r="Z39" s="1059"/>
      <c r="AA39" s="1059"/>
      <c r="AB39" s="1059"/>
      <c r="AC39" s="1059"/>
      <c r="AD39" s="1059"/>
      <c r="AE39" s="1059"/>
      <c r="AF39" s="1059"/>
      <c r="AG39" s="1059"/>
      <c r="AH39" s="1059"/>
      <c r="AI39" s="1059"/>
      <c r="AJ39" s="1059"/>
      <c r="AK39" s="1059"/>
      <c r="AL39" s="1059"/>
      <c r="AM39" s="1059"/>
      <c r="AN39" s="1059"/>
      <c r="AO39" s="1059"/>
      <c r="AP39" s="1059"/>
      <c r="AQ39" s="1059"/>
      <c r="AR39" s="1059"/>
      <c r="AS39" s="1059"/>
      <c r="AT39" s="1059"/>
      <c r="AU39" s="1059"/>
      <c r="AV39" s="1059"/>
      <c r="AW39" s="1059"/>
      <c r="AX39" s="1059"/>
      <c r="AY39" s="1059"/>
      <c r="AZ39" s="1059"/>
      <c r="BA39" s="1059"/>
      <c r="BB39" s="1059"/>
      <c r="BC39" s="1059"/>
      <c r="BD39" s="1059"/>
      <c r="BE39" s="1059"/>
      <c r="BF39" s="1059"/>
      <c r="BG39" s="1059"/>
      <c r="BH39" s="1059"/>
      <c r="BI39" s="1059"/>
      <c r="BJ39" s="1059"/>
      <c r="BK39" s="1059"/>
      <c r="BL39" s="1154"/>
    </row>
    <row r="40" spans="3:64" ht="14.4" customHeight="1">
      <c r="C40" s="1153"/>
      <c r="D40" s="1059"/>
      <c r="E40" s="1059"/>
      <c r="F40" s="1059"/>
      <c r="G40" s="1059"/>
      <c r="H40" s="1059"/>
      <c r="I40" s="1059"/>
      <c r="J40" s="1059"/>
      <c r="K40" s="1059"/>
      <c r="L40" s="1059"/>
      <c r="M40" s="1059"/>
      <c r="N40" s="1059"/>
      <c r="O40" s="1059"/>
      <c r="P40" s="1059"/>
      <c r="Q40" s="1059"/>
      <c r="R40" s="1059"/>
      <c r="S40" s="1059"/>
      <c r="T40" s="1059"/>
      <c r="U40" s="1059"/>
      <c r="V40" s="1059"/>
      <c r="W40" s="1059"/>
      <c r="X40" s="1059"/>
      <c r="Y40" s="1059"/>
      <c r="Z40" s="1059"/>
      <c r="AA40" s="1059"/>
      <c r="AB40" s="1059"/>
      <c r="AC40" s="1059"/>
      <c r="AD40" s="1059"/>
      <c r="AE40" s="1059"/>
      <c r="AF40" s="1059"/>
      <c r="AG40" s="1059"/>
      <c r="AH40" s="1059"/>
      <c r="AI40" s="1059"/>
      <c r="AJ40" s="1059"/>
      <c r="AK40" s="1059"/>
      <c r="AL40" s="1059"/>
      <c r="AM40" s="1059"/>
      <c r="AN40" s="1059"/>
      <c r="AO40" s="1059"/>
      <c r="AP40" s="1059"/>
      <c r="AQ40" s="1059"/>
      <c r="AR40" s="1059"/>
      <c r="AS40" s="1059"/>
      <c r="AT40" s="1059"/>
      <c r="AU40" s="1059"/>
      <c r="AV40" s="1059"/>
      <c r="AW40" s="1059"/>
      <c r="AX40" s="1059"/>
      <c r="AY40" s="1059"/>
      <c r="AZ40" s="1059"/>
      <c r="BA40" s="1059"/>
      <c r="BB40" s="1059"/>
      <c r="BC40" s="1059"/>
      <c r="BD40" s="1059"/>
      <c r="BE40" s="1059"/>
      <c r="BF40" s="1059"/>
      <c r="BG40" s="1059"/>
      <c r="BH40" s="1059"/>
      <c r="BI40" s="1059"/>
      <c r="BJ40" s="1059"/>
      <c r="BK40" s="1059"/>
      <c r="BL40" s="1154"/>
    </row>
    <row r="41" spans="3:64" ht="14.4" customHeight="1">
      <c r="C41" s="1153"/>
      <c r="D41" s="1059"/>
      <c r="E41" s="1059"/>
      <c r="F41" s="1059"/>
      <c r="G41" s="1059"/>
      <c r="H41" s="1059"/>
      <c r="I41" s="1059"/>
      <c r="J41" s="1059"/>
      <c r="K41" s="1059"/>
      <c r="L41" s="1059"/>
      <c r="M41" s="1059"/>
      <c r="N41" s="1059"/>
      <c r="O41" s="1059"/>
      <c r="P41" s="1059"/>
      <c r="Q41" s="1059"/>
      <c r="R41" s="1059"/>
      <c r="S41" s="1059"/>
      <c r="T41" s="1059"/>
      <c r="U41" s="1059"/>
      <c r="V41" s="1059"/>
      <c r="W41" s="1059"/>
      <c r="X41" s="1059"/>
      <c r="Y41" s="1059"/>
      <c r="Z41" s="1059"/>
      <c r="AA41" s="1059"/>
      <c r="AB41" s="1059"/>
      <c r="AC41" s="1059"/>
      <c r="AD41" s="1059"/>
      <c r="AE41" s="1059"/>
      <c r="AF41" s="1059"/>
      <c r="AG41" s="1059"/>
      <c r="AH41" s="1059"/>
      <c r="AI41" s="1059"/>
      <c r="AJ41" s="1059"/>
      <c r="AK41" s="1059"/>
      <c r="AL41" s="1059"/>
      <c r="AM41" s="1059"/>
      <c r="AN41" s="1059"/>
      <c r="AO41" s="1059"/>
      <c r="AP41" s="1059"/>
      <c r="AQ41" s="1059"/>
      <c r="AR41" s="1059"/>
      <c r="AS41" s="1059"/>
      <c r="AT41" s="1059"/>
      <c r="AU41" s="1059"/>
      <c r="AV41" s="1059"/>
      <c r="AW41" s="1059"/>
      <c r="AX41" s="1059"/>
      <c r="AY41" s="1059"/>
      <c r="AZ41" s="1059"/>
      <c r="BA41" s="1059"/>
      <c r="BB41" s="1059"/>
      <c r="BC41" s="1059"/>
      <c r="BD41" s="1059"/>
      <c r="BE41" s="1059"/>
      <c r="BF41" s="1059"/>
      <c r="BG41" s="1059"/>
      <c r="BH41" s="1059"/>
      <c r="BI41" s="1059"/>
      <c r="BJ41" s="1059"/>
      <c r="BK41" s="1059"/>
      <c r="BL41" s="1154"/>
    </row>
    <row r="42" spans="3:64" ht="14.4" customHeight="1">
      <c r="C42" s="1153"/>
      <c r="D42" s="1059"/>
      <c r="E42" s="1059"/>
      <c r="F42" s="1059"/>
      <c r="G42" s="1059"/>
      <c r="H42" s="1059"/>
      <c r="I42" s="1059"/>
      <c r="J42" s="1059"/>
      <c r="K42" s="1059"/>
      <c r="L42" s="1059"/>
      <c r="M42" s="1059"/>
      <c r="N42" s="1059"/>
      <c r="O42" s="1059"/>
      <c r="P42" s="1059"/>
      <c r="Q42" s="1059"/>
      <c r="R42" s="1059"/>
      <c r="S42" s="1059"/>
      <c r="T42" s="1059"/>
      <c r="U42" s="1059"/>
      <c r="V42" s="1059"/>
      <c r="W42" s="1059"/>
      <c r="X42" s="1059"/>
      <c r="Y42" s="1059"/>
      <c r="Z42" s="1059"/>
      <c r="AA42" s="1059"/>
      <c r="AB42" s="1059"/>
      <c r="AC42" s="1059"/>
      <c r="AD42" s="1059"/>
      <c r="AE42" s="1059"/>
      <c r="AF42" s="1059"/>
      <c r="AG42" s="1059"/>
      <c r="AH42" s="1059"/>
      <c r="AI42" s="1059"/>
      <c r="AJ42" s="1059"/>
      <c r="AK42" s="1059"/>
      <c r="AL42" s="1059"/>
      <c r="AM42" s="1059"/>
      <c r="AN42" s="1059"/>
      <c r="AO42" s="1059"/>
      <c r="AP42" s="1059"/>
      <c r="AQ42" s="1059"/>
      <c r="AR42" s="1059"/>
      <c r="AS42" s="1059"/>
      <c r="AT42" s="1059"/>
      <c r="AU42" s="1059"/>
      <c r="AV42" s="1059"/>
      <c r="AW42" s="1059"/>
      <c r="AX42" s="1059"/>
      <c r="AY42" s="1059"/>
      <c r="AZ42" s="1059"/>
      <c r="BA42" s="1059"/>
      <c r="BB42" s="1059"/>
      <c r="BC42" s="1059"/>
      <c r="BD42" s="1059"/>
      <c r="BE42" s="1059"/>
      <c r="BF42" s="1059"/>
      <c r="BG42" s="1059"/>
      <c r="BH42" s="1059"/>
      <c r="BI42" s="1059"/>
      <c r="BJ42" s="1059"/>
      <c r="BK42" s="1059"/>
      <c r="BL42" s="1154"/>
    </row>
    <row r="43" spans="3:64" ht="14.4" customHeight="1">
      <c r="C43" s="1153"/>
      <c r="D43" s="1059"/>
      <c r="E43" s="1059"/>
      <c r="F43" s="1059"/>
      <c r="G43" s="1059"/>
      <c r="H43" s="1059"/>
      <c r="I43" s="1059"/>
      <c r="J43" s="1059"/>
      <c r="K43" s="1059"/>
      <c r="L43" s="1059"/>
      <c r="M43" s="1059"/>
      <c r="N43" s="1059"/>
      <c r="O43" s="1059"/>
      <c r="P43" s="1059"/>
      <c r="Q43" s="1059"/>
      <c r="R43" s="1059"/>
      <c r="S43" s="1059"/>
      <c r="T43" s="1059"/>
      <c r="U43" s="1059"/>
      <c r="V43" s="1059"/>
      <c r="W43" s="1059"/>
      <c r="X43" s="1059"/>
      <c r="Y43" s="1059"/>
      <c r="Z43" s="1059"/>
      <c r="AA43" s="1059"/>
      <c r="AB43" s="1059"/>
      <c r="AC43" s="1059"/>
      <c r="AD43" s="1059"/>
      <c r="AE43" s="1059"/>
      <c r="AF43" s="1059"/>
      <c r="AG43" s="1059"/>
      <c r="AH43" s="1059"/>
      <c r="AI43" s="1059"/>
      <c r="AJ43" s="1059"/>
      <c r="AK43" s="1059"/>
      <c r="AL43" s="1059"/>
      <c r="AM43" s="1059"/>
      <c r="AN43" s="1059"/>
      <c r="AO43" s="1059"/>
      <c r="AP43" s="1059"/>
      <c r="AQ43" s="1059"/>
      <c r="AR43" s="1059"/>
      <c r="AS43" s="1059"/>
      <c r="AT43" s="1059"/>
      <c r="AU43" s="1059"/>
      <c r="AV43" s="1059"/>
      <c r="AW43" s="1059"/>
      <c r="AX43" s="1059"/>
      <c r="AY43" s="1059"/>
      <c r="AZ43" s="1059"/>
      <c r="BA43" s="1059"/>
      <c r="BB43" s="1059"/>
      <c r="BC43" s="1059"/>
      <c r="BD43" s="1059"/>
      <c r="BE43" s="1059"/>
      <c r="BF43" s="1059"/>
      <c r="BG43" s="1059"/>
      <c r="BH43" s="1059"/>
      <c r="BI43" s="1059"/>
      <c r="BJ43" s="1059"/>
      <c r="BK43" s="1059"/>
      <c r="BL43" s="1154"/>
    </row>
    <row r="44" spans="3:64" ht="14.4" customHeight="1">
      <c r="C44" s="1153"/>
      <c r="D44" s="1059"/>
      <c r="E44" s="1059"/>
      <c r="F44" s="1059"/>
      <c r="G44" s="1059"/>
      <c r="H44" s="1059"/>
      <c r="I44" s="1059"/>
      <c r="J44" s="1059"/>
      <c r="K44" s="1059"/>
      <c r="L44" s="1059"/>
      <c r="M44" s="1059"/>
      <c r="N44" s="1059"/>
      <c r="O44" s="1059"/>
      <c r="P44" s="1059"/>
      <c r="Q44" s="1059"/>
      <c r="R44" s="1059"/>
      <c r="S44" s="1059"/>
      <c r="T44" s="1059"/>
      <c r="U44" s="1059"/>
      <c r="V44" s="1059"/>
      <c r="W44" s="1059"/>
      <c r="X44" s="1059"/>
      <c r="Y44" s="1059"/>
      <c r="Z44" s="1059"/>
      <c r="AA44" s="1059"/>
      <c r="AB44" s="1059"/>
      <c r="AC44" s="1059"/>
      <c r="AD44" s="1059"/>
      <c r="AE44" s="1059"/>
      <c r="AF44" s="1059"/>
      <c r="AG44" s="1059"/>
      <c r="AH44" s="1059"/>
      <c r="AI44" s="1059"/>
      <c r="AJ44" s="1059"/>
      <c r="AK44" s="1059"/>
      <c r="AL44" s="1059"/>
      <c r="AM44" s="1059"/>
      <c r="AN44" s="1059"/>
      <c r="AO44" s="1059"/>
      <c r="AP44" s="1059"/>
      <c r="AQ44" s="1059"/>
      <c r="AR44" s="1059"/>
      <c r="AS44" s="1059"/>
      <c r="AT44" s="1059"/>
      <c r="AU44" s="1059"/>
      <c r="AV44" s="1059"/>
      <c r="AW44" s="1059"/>
      <c r="AX44" s="1059"/>
      <c r="AY44" s="1059"/>
      <c r="AZ44" s="1059"/>
      <c r="BA44" s="1059"/>
      <c r="BB44" s="1059"/>
      <c r="BC44" s="1059"/>
      <c r="BD44" s="1059"/>
      <c r="BE44" s="1059"/>
      <c r="BF44" s="1059"/>
      <c r="BG44" s="1059"/>
      <c r="BH44" s="1059"/>
      <c r="BI44" s="1059"/>
      <c r="BJ44" s="1059"/>
      <c r="BK44" s="1059"/>
      <c r="BL44" s="1154"/>
    </row>
    <row r="45" spans="3:64" ht="14.4" customHeight="1">
      <c r="C45" s="1153"/>
      <c r="D45" s="1059"/>
      <c r="E45" s="1059"/>
      <c r="F45" s="1059"/>
      <c r="G45" s="1059"/>
      <c r="H45" s="1059"/>
      <c r="I45" s="1059"/>
      <c r="J45" s="1059"/>
      <c r="K45" s="1059"/>
      <c r="L45" s="1059"/>
      <c r="M45" s="1059"/>
      <c r="N45" s="1059"/>
      <c r="O45" s="1059"/>
      <c r="P45" s="1059"/>
      <c r="Q45" s="1059"/>
      <c r="R45" s="1059"/>
      <c r="S45" s="1059"/>
      <c r="T45" s="1059"/>
      <c r="U45" s="1059"/>
      <c r="V45" s="1059"/>
      <c r="W45" s="1059"/>
      <c r="X45" s="1059"/>
      <c r="Y45" s="1059"/>
      <c r="Z45" s="1059"/>
      <c r="AA45" s="1059"/>
      <c r="AB45" s="1059"/>
      <c r="AC45" s="1059"/>
      <c r="AD45" s="1059"/>
      <c r="AE45" s="1059"/>
      <c r="AF45" s="1059"/>
      <c r="AG45" s="1059"/>
      <c r="AH45" s="1059"/>
      <c r="AI45" s="1059"/>
      <c r="AJ45" s="1059"/>
      <c r="AK45" s="1059"/>
      <c r="AL45" s="1059"/>
      <c r="AM45" s="1059"/>
      <c r="AN45" s="1059"/>
      <c r="AO45" s="1059"/>
      <c r="AP45" s="1059"/>
      <c r="AQ45" s="1059"/>
      <c r="AR45" s="1059"/>
      <c r="AS45" s="1059"/>
      <c r="AT45" s="1059"/>
      <c r="AU45" s="1059"/>
      <c r="AV45" s="1059"/>
      <c r="AW45" s="1059"/>
      <c r="AX45" s="1059"/>
      <c r="AY45" s="1059"/>
      <c r="AZ45" s="1059"/>
      <c r="BA45" s="1059"/>
      <c r="BB45" s="1059"/>
      <c r="BC45" s="1059"/>
      <c r="BD45" s="1059"/>
      <c r="BE45" s="1059"/>
      <c r="BF45" s="1059"/>
      <c r="BG45" s="1059"/>
      <c r="BH45" s="1059"/>
      <c r="BI45" s="1059"/>
      <c r="BJ45" s="1059"/>
      <c r="BK45" s="1059"/>
      <c r="BL45" s="1154"/>
    </row>
    <row r="46" spans="3:64" ht="14.4" customHeight="1">
      <c r="C46" s="1153"/>
      <c r="D46" s="1059"/>
      <c r="E46" s="1059"/>
      <c r="F46" s="1059"/>
      <c r="G46" s="1059"/>
      <c r="H46" s="1059"/>
      <c r="I46" s="1059"/>
      <c r="J46" s="1059"/>
      <c r="K46" s="1059"/>
      <c r="L46" s="1059"/>
      <c r="M46" s="1059"/>
      <c r="N46" s="1059"/>
      <c r="O46" s="1059"/>
      <c r="P46" s="1059"/>
      <c r="Q46" s="1059"/>
      <c r="R46" s="1059"/>
      <c r="S46" s="1059"/>
      <c r="T46" s="1059"/>
      <c r="U46" s="1059"/>
      <c r="V46" s="1059"/>
      <c r="W46" s="1059"/>
      <c r="X46" s="1059"/>
      <c r="Y46" s="1059"/>
      <c r="Z46" s="1059"/>
      <c r="AA46" s="1059"/>
      <c r="AB46" s="1059"/>
      <c r="AC46" s="1059"/>
      <c r="AD46" s="1059"/>
      <c r="AE46" s="1059"/>
      <c r="AF46" s="1059"/>
      <c r="AG46" s="1059"/>
      <c r="AH46" s="1059"/>
      <c r="AI46" s="1059"/>
      <c r="AJ46" s="1059"/>
      <c r="AK46" s="1059"/>
      <c r="AL46" s="1059"/>
      <c r="AM46" s="1059"/>
      <c r="AN46" s="1059"/>
      <c r="AO46" s="1059"/>
      <c r="AP46" s="1059"/>
      <c r="AQ46" s="1059"/>
      <c r="AR46" s="1059"/>
      <c r="AS46" s="1059"/>
      <c r="AT46" s="1059"/>
      <c r="AU46" s="1059"/>
      <c r="AV46" s="1059"/>
      <c r="AW46" s="1059"/>
      <c r="AX46" s="1059"/>
      <c r="AY46" s="1059"/>
      <c r="AZ46" s="1059"/>
      <c r="BA46" s="1059"/>
      <c r="BB46" s="1059"/>
      <c r="BC46" s="1059"/>
      <c r="BD46" s="1059"/>
      <c r="BE46" s="1059"/>
      <c r="BF46" s="1059"/>
      <c r="BG46" s="1059"/>
      <c r="BH46" s="1059"/>
      <c r="BI46" s="1059"/>
      <c r="BJ46" s="1059"/>
      <c r="BK46" s="1059"/>
      <c r="BL46" s="1154"/>
    </row>
    <row r="47" spans="3:64" ht="14.4" customHeight="1">
      <c r="C47" s="1153"/>
      <c r="D47" s="1059"/>
      <c r="E47" s="1059"/>
      <c r="F47" s="1059"/>
      <c r="G47" s="1059"/>
      <c r="H47" s="1059"/>
      <c r="I47" s="1059"/>
      <c r="J47" s="1059"/>
      <c r="K47" s="1059"/>
      <c r="L47" s="1059"/>
      <c r="M47" s="1059"/>
      <c r="N47" s="1059"/>
      <c r="O47" s="1059"/>
      <c r="P47" s="1059"/>
      <c r="Q47" s="1059"/>
      <c r="R47" s="1059"/>
      <c r="S47" s="1059"/>
      <c r="T47" s="1059"/>
      <c r="U47" s="1059"/>
      <c r="V47" s="1059"/>
      <c r="W47" s="1059"/>
      <c r="X47" s="1059"/>
      <c r="Y47" s="1059"/>
      <c r="Z47" s="1059"/>
      <c r="AA47" s="1059"/>
      <c r="AB47" s="1059"/>
      <c r="AC47" s="1059"/>
      <c r="AD47" s="1059"/>
      <c r="AE47" s="1059"/>
      <c r="AF47" s="1059"/>
      <c r="AG47" s="1059"/>
      <c r="AH47" s="1059"/>
      <c r="AI47" s="1059"/>
      <c r="AJ47" s="1059"/>
      <c r="AK47" s="1059"/>
      <c r="AL47" s="1059"/>
      <c r="AM47" s="1059"/>
      <c r="AN47" s="1059"/>
      <c r="AO47" s="1059"/>
      <c r="AP47" s="1059"/>
      <c r="AQ47" s="1059"/>
      <c r="AR47" s="1059"/>
      <c r="AS47" s="1059"/>
      <c r="AT47" s="1059"/>
      <c r="AU47" s="1059"/>
      <c r="AV47" s="1059"/>
      <c r="AW47" s="1059"/>
      <c r="AX47" s="1059"/>
      <c r="AY47" s="1059"/>
      <c r="AZ47" s="1059"/>
      <c r="BA47" s="1059"/>
      <c r="BB47" s="1059"/>
      <c r="BC47" s="1059"/>
      <c r="BD47" s="1059"/>
      <c r="BE47" s="1059"/>
      <c r="BF47" s="1059"/>
      <c r="BG47" s="1059"/>
      <c r="BH47" s="1059"/>
      <c r="BI47" s="1059"/>
      <c r="BJ47" s="1059"/>
      <c r="BK47" s="1059"/>
      <c r="BL47" s="1154"/>
    </row>
    <row r="48" spans="3:64" ht="14.4" customHeight="1">
      <c r="C48" s="1153"/>
      <c r="D48" s="1059"/>
      <c r="E48" s="1059"/>
      <c r="F48" s="1059"/>
      <c r="G48" s="1059"/>
      <c r="H48" s="1059"/>
      <c r="I48" s="1059"/>
      <c r="J48" s="1059"/>
      <c r="K48" s="1059"/>
      <c r="L48" s="1059"/>
      <c r="M48" s="1059"/>
      <c r="N48" s="1059"/>
      <c r="O48" s="1059"/>
      <c r="P48" s="1059"/>
      <c r="Q48" s="1059"/>
      <c r="R48" s="1059"/>
      <c r="S48" s="1059"/>
      <c r="T48" s="1059"/>
      <c r="U48" s="1059"/>
      <c r="V48" s="1059"/>
      <c r="W48" s="1059"/>
      <c r="X48" s="1059"/>
      <c r="Y48" s="1059"/>
      <c r="Z48" s="1059"/>
      <c r="AA48" s="1059"/>
      <c r="AB48" s="1059"/>
      <c r="AC48" s="1059"/>
      <c r="AD48" s="1059"/>
      <c r="AE48" s="1059"/>
      <c r="AF48" s="1059"/>
      <c r="AG48" s="1059"/>
      <c r="AH48" s="1059"/>
      <c r="AI48" s="1059"/>
      <c r="AJ48" s="1059"/>
      <c r="AK48" s="1059"/>
      <c r="AL48" s="1059"/>
      <c r="AM48" s="1059"/>
      <c r="AN48" s="1059"/>
      <c r="AO48" s="1059"/>
      <c r="AP48" s="1059"/>
      <c r="AQ48" s="1059"/>
      <c r="AR48" s="1059"/>
      <c r="AS48" s="1059"/>
      <c r="AT48" s="1059"/>
      <c r="AU48" s="1059"/>
      <c r="AV48" s="1059"/>
      <c r="AW48" s="1059"/>
      <c r="AX48" s="1059"/>
      <c r="AY48" s="1059"/>
      <c r="AZ48" s="1059"/>
      <c r="BA48" s="1059"/>
      <c r="BB48" s="1059"/>
      <c r="BC48" s="1059"/>
      <c r="BD48" s="1059"/>
      <c r="BE48" s="1059"/>
      <c r="BF48" s="1059"/>
      <c r="BG48" s="1059"/>
      <c r="BH48" s="1059"/>
      <c r="BI48" s="1059"/>
      <c r="BJ48" s="1059"/>
      <c r="BK48" s="1059"/>
      <c r="BL48" s="1154"/>
    </row>
    <row r="49" spans="3:64" ht="14.4" customHeight="1">
      <c r="C49" s="1153"/>
      <c r="D49" s="1059"/>
      <c r="E49" s="1059"/>
      <c r="F49" s="1059"/>
      <c r="G49" s="1059"/>
      <c r="H49" s="1059"/>
      <c r="I49" s="1059"/>
      <c r="J49" s="1059"/>
      <c r="K49" s="1059"/>
      <c r="L49" s="1059"/>
      <c r="M49" s="1059"/>
      <c r="N49" s="1059"/>
      <c r="O49" s="1059"/>
      <c r="P49" s="1059"/>
      <c r="Q49" s="1059"/>
      <c r="R49" s="1059"/>
      <c r="S49" s="1059"/>
      <c r="T49" s="1059"/>
      <c r="U49" s="1059"/>
      <c r="V49" s="1059"/>
      <c r="W49" s="1059"/>
      <c r="X49" s="1059"/>
      <c r="Y49" s="1059"/>
      <c r="Z49" s="1059"/>
      <c r="AA49" s="1059"/>
      <c r="AB49" s="1059"/>
      <c r="AC49" s="1059"/>
      <c r="AD49" s="1059"/>
      <c r="AE49" s="1059"/>
      <c r="AF49" s="1059"/>
      <c r="AG49" s="1059"/>
      <c r="AH49" s="1059"/>
      <c r="AI49" s="1059"/>
      <c r="AJ49" s="1059"/>
      <c r="AK49" s="1059"/>
      <c r="AL49" s="1059"/>
      <c r="AM49" s="1059"/>
      <c r="AN49" s="1059"/>
      <c r="AO49" s="1059"/>
      <c r="AP49" s="1059"/>
      <c r="AQ49" s="1059"/>
      <c r="AR49" s="1059"/>
      <c r="AS49" s="1059"/>
      <c r="AT49" s="1059"/>
      <c r="AU49" s="1059"/>
      <c r="AV49" s="1059"/>
      <c r="AW49" s="1059"/>
      <c r="AX49" s="1059"/>
      <c r="AY49" s="1059"/>
      <c r="AZ49" s="1059"/>
      <c r="BA49" s="1059"/>
      <c r="BB49" s="1059"/>
      <c r="BC49" s="1059"/>
      <c r="BD49" s="1059"/>
      <c r="BE49" s="1059"/>
      <c r="BF49" s="1059"/>
      <c r="BG49" s="1059"/>
      <c r="BH49" s="1059"/>
      <c r="BI49" s="1059"/>
      <c r="BJ49" s="1059"/>
      <c r="BK49" s="1059"/>
      <c r="BL49" s="1154"/>
    </row>
    <row r="50" spans="3:64" ht="14.4" customHeight="1">
      <c r="C50" s="1153"/>
      <c r="D50" s="1059"/>
      <c r="E50" s="1059"/>
      <c r="F50" s="1059"/>
      <c r="G50" s="1059"/>
      <c r="H50" s="1059"/>
      <c r="I50" s="1059"/>
      <c r="J50" s="1059"/>
      <c r="K50" s="1059"/>
      <c r="L50" s="1059"/>
      <c r="M50" s="1059"/>
      <c r="N50" s="1059"/>
      <c r="O50" s="1059"/>
      <c r="P50" s="1059"/>
      <c r="Q50" s="1059"/>
      <c r="R50" s="1059"/>
      <c r="S50" s="1059"/>
      <c r="T50" s="1059"/>
      <c r="U50" s="1059"/>
      <c r="V50" s="1059"/>
      <c r="W50" s="1059"/>
      <c r="X50" s="1059"/>
      <c r="Y50" s="1059"/>
      <c r="Z50" s="1059"/>
      <c r="AA50" s="1059"/>
      <c r="AB50" s="1059"/>
      <c r="AC50" s="1059"/>
      <c r="AD50" s="1059"/>
      <c r="AE50" s="1059"/>
      <c r="AF50" s="1059"/>
      <c r="AG50" s="1059"/>
      <c r="AH50" s="1059"/>
      <c r="AI50" s="1059"/>
      <c r="AJ50" s="1059"/>
      <c r="AK50" s="1059"/>
      <c r="AL50" s="1059"/>
      <c r="AM50" s="1059"/>
      <c r="AN50" s="1059"/>
      <c r="AO50" s="1059"/>
      <c r="AP50" s="1059"/>
      <c r="AQ50" s="1059"/>
      <c r="AR50" s="1059"/>
      <c r="AS50" s="1059"/>
      <c r="AT50" s="1059"/>
      <c r="AU50" s="1059"/>
      <c r="AV50" s="1059"/>
      <c r="AW50" s="1059"/>
      <c r="AX50" s="1059"/>
      <c r="AY50" s="1059"/>
      <c r="AZ50" s="1059"/>
      <c r="BA50" s="1059"/>
      <c r="BB50" s="1059"/>
      <c r="BC50" s="1059"/>
      <c r="BD50" s="1059"/>
      <c r="BE50" s="1059"/>
      <c r="BF50" s="1059"/>
      <c r="BG50" s="1059"/>
      <c r="BH50" s="1059"/>
      <c r="BI50" s="1059"/>
      <c r="BJ50" s="1059"/>
      <c r="BK50" s="1059"/>
      <c r="BL50" s="1154"/>
    </row>
    <row r="51" spans="3:64" ht="14.4" customHeight="1">
      <c r="C51" s="1153"/>
      <c r="D51" s="1059"/>
      <c r="E51" s="1059"/>
      <c r="F51" s="1059"/>
      <c r="G51" s="1059"/>
      <c r="H51" s="1059"/>
      <c r="I51" s="1059"/>
      <c r="J51" s="1059"/>
      <c r="K51" s="1059"/>
      <c r="L51" s="1059"/>
      <c r="M51" s="1059"/>
      <c r="N51" s="1059"/>
      <c r="O51" s="1059"/>
      <c r="P51" s="1059"/>
      <c r="Q51" s="1059"/>
      <c r="R51" s="1059"/>
      <c r="S51" s="1059"/>
      <c r="T51" s="1059"/>
      <c r="U51" s="1059"/>
      <c r="V51" s="1059"/>
      <c r="W51" s="1059"/>
      <c r="X51" s="1059"/>
      <c r="Y51" s="1059"/>
      <c r="Z51" s="1059"/>
      <c r="AA51" s="1059"/>
      <c r="AB51" s="1059"/>
      <c r="AC51" s="1059"/>
      <c r="AD51" s="1059"/>
      <c r="AE51" s="1059"/>
      <c r="AF51" s="1059"/>
      <c r="AG51" s="1059"/>
      <c r="AH51" s="1059"/>
      <c r="AI51" s="1059"/>
      <c r="AJ51" s="1059"/>
      <c r="AK51" s="1059"/>
      <c r="AL51" s="1059"/>
      <c r="AM51" s="1059"/>
      <c r="AN51" s="1059"/>
      <c r="AO51" s="1059"/>
      <c r="AP51" s="1059"/>
      <c r="AQ51" s="1059"/>
      <c r="AR51" s="1059"/>
      <c r="AS51" s="1059"/>
      <c r="AT51" s="1059"/>
      <c r="AU51" s="1059"/>
      <c r="AV51" s="1059"/>
      <c r="AW51" s="1059"/>
      <c r="AX51" s="1059"/>
      <c r="AY51" s="1059"/>
      <c r="AZ51" s="1059"/>
      <c r="BA51" s="1059"/>
      <c r="BB51" s="1059"/>
      <c r="BC51" s="1059"/>
      <c r="BD51" s="1059"/>
      <c r="BE51" s="1059"/>
      <c r="BF51" s="1059"/>
      <c r="BG51" s="1059"/>
      <c r="BH51" s="1059"/>
      <c r="BI51" s="1059"/>
      <c r="BJ51" s="1059"/>
      <c r="BK51" s="1059"/>
      <c r="BL51" s="1154"/>
    </row>
    <row r="52" spans="3:64" ht="14.4" customHeight="1">
      <c r="C52" s="1153"/>
      <c r="D52" s="1059"/>
      <c r="E52" s="1059"/>
      <c r="F52" s="1059"/>
      <c r="G52" s="1059"/>
      <c r="H52" s="1059"/>
      <c r="I52" s="1059"/>
      <c r="J52" s="1059"/>
      <c r="K52" s="1059"/>
      <c r="L52" s="1059"/>
      <c r="M52" s="1059"/>
      <c r="N52" s="1059"/>
      <c r="O52" s="1059"/>
      <c r="P52" s="1059"/>
      <c r="Q52" s="1059"/>
      <c r="R52" s="1059"/>
      <c r="S52" s="1059"/>
      <c r="T52" s="1059"/>
      <c r="U52" s="1059"/>
      <c r="V52" s="1059"/>
      <c r="W52" s="1059"/>
      <c r="X52" s="1059"/>
      <c r="Y52" s="1059"/>
      <c r="Z52" s="1059"/>
      <c r="AA52" s="1059"/>
      <c r="AB52" s="1059"/>
      <c r="AC52" s="1059"/>
      <c r="AD52" s="1059"/>
      <c r="AE52" s="1059"/>
      <c r="AF52" s="1059"/>
      <c r="AG52" s="1059"/>
      <c r="AH52" s="1059"/>
      <c r="AI52" s="1059"/>
      <c r="AJ52" s="1059"/>
      <c r="AK52" s="1059"/>
      <c r="AL52" s="1059"/>
      <c r="AM52" s="1059"/>
      <c r="AN52" s="1059"/>
      <c r="AO52" s="1059"/>
      <c r="AP52" s="1059"/>
      <c r="AQ52" s="1059"/>
      <c r="AR52" s="1059"/>
      <c r="AS52" s="1059"/>
      <c r="AT52" s="1059"/>
      <c r="AU52" s="1059"/>
      <c r="AV52" s="1059"/>
      <c r="AW52" s="1059"/>
      <c r="AX52" s="1059"/>
      <c r="AY52" s="1059"/>
      <c r="AZ52" s="1059"/>
      <c r="BA52" s="1059"/>
      <c r="BB52" s="1059"/>
      <c r="BC52" s="1059"/>
      <c r="BD52" s="1059"/>
      <c r="BE52" s="1059"/>
      <c r="BF52" s="1059"/>
      <c r="BG52" s="1059"/>
      <c r="BH52" s="1059"/>
      <c r="BI52" s="1059"/>
      <c r="BJ52" s="1059"/>
      <c r="BK52" s="1059"/>
      <c r="BL52" s="1154"/>
    </row>
    <row r="53" spans="3:64" ht="14.4" customHeight="1">
      <c r="C53" s="1153"/>
      <c r="D53" s="1059"/>
      <c r="E53" s="1059"/>
      <c r="F53" s="1059"/>
      <c r="G53" s="1059"/>
      <c r="H53" s="1059"/>
      <c r="I53" s="1059"/>
      <c r="J53" s="1059"/>
      <c r="K53" s="1059"/>
      <c r="L53" s="1059"/>
      <c r="M53" s="1059"/>
      <c r="N53" s="1059"/>
      <c r="O53" s="1059"/>
      <c r="P53" s="1059"/>
      <c r="Q53" s="1059"/>
      <c r="R53" s="1059"/>
      <c r="S53" s="1059"/>
      <c r="T53" s="1059"/>
      <c r="U53" s="1059"/>
      <c r="V53" s="1059"/>
      <c r="W53" s="1059"/>
      <c r="X53" s="1059"/>
      <c r="Y53" s="1059"/>
      <c r="Z53" s="1059"/>
      <c r="AA53" s="1059"/>
      <c r="AB53" s="1059"/>
      <c r="AC53" s="1059"/>
      <c r="AD53" s="1059"/>
      <c r="AE53" s="1059"/>
      <c r="AF53" s="1059"/>
      <c r="AG53" s="1059"/>
      <c r="AH53" s="1059"/>
      <c r="AI53" s="1059"/>
      <c r="AJ53" s="1059"/>
      <c r="AK53" s="1059"/>
      <c r="AL53" s="1059"/>
      <c r="AM53" s="1059"/>
      <c r="AN53" s="1059"/>
      <c r="AO53" s="1059"/>
      <c r="AP53" s="1059"/>
      <c r="AQ53" s="1059"/>
      <c r="AR53" s="1059"/>
      <c r="AS53" s="1059"/>
      <c r="AT53" s="1059"/>
      <c r="AU53" s="1059"/>
      <c r="AV53" s="1059"/>
      <c r="AW53" s="1059"/>
      <c r="AX53" s="1059"/>
      <c r="AY53" s="1059"/>
      <c r="AZ53" s="1059"/>
      <c r="BA53" s="1059"/>
      <c r="BB53" s="1059"/>
      <c r="BC53" s="1059"/>
      <c r="BD53" s="1059"/>
      <c r="BE53" s="1059"/>
      <c r="BF53" s="1059"/>
      <c r="BG53" s="1059"/>
      <c r="BH53" s="1059"/>
      <c r="BI53" s="1059"/>
      <c r="BJ53" s="1059"/>
      <c r="BK53" s="1059"/>
      <c r="BL53" s="1154"/>
    </row>
    <row r="54" spans="3:64" ht="14.4" customHeight="1">
      <c r="C54" s="1153"/>
      <c r="D54" s="1059"/>
      <c r="E54" s="1059"/>
      <c r="F54" s="1059"/>
      <c r="G54" s="1059"/>
      <c r="H54" s="1059"/>
      <c r="I54" s="1059"/>
      <c r="J54" s="1059"/>
      <c r="K54" s="1059"/>
      <c r="L54" s="1059"/>
      <c r="M54" s="1059"/>
      <c r="N54" s="1059"/>
      <c r="O54" s="1059"/>
      <c r="P54" s="1059"/>
      <c r="Q54" s="1059"/>
      <c r="R54" s="1059"/>
      <c r="S54" s="1059"/>
      <c r="T54" s="1059"/>
      <c r="U54" s="1059"/>
      <c r="V54" s="1059"/>
      <c r="W54" s="1059"/>
      <c r="X54" s="1059"/>
      <c r="Y54" s="1059"/>
      <c r="Z54" s="1059"/>
      <c r="AA54" s="1059"/>
      <c r="AB54" s="1059"/>
      <c r="AC54" s="1059"/>
      <c r="AD54" s="1059"/>
      <c r="AE54" s="1059"/>
      <c r="AF54" s="1059"/>
      <c r="AG54" s="1059"/>
      <c r="AH54" s="1059"/>
      <c r="AI54" s="1059"/>
      <c r="AJ54" s="1059"/>
      <c r="AK54" s="1059"/>
      <c r="AL54" s="1059"/>
      <c r="AM54" s="1059"/>
      <c r="AN54" s="1059"/>
      <c r="AO54" s="1059"/>
      <c r="AP54" s="1059"/>
      <c r="AQ54" s="1059"/>
      <c r="AR54" s="1059"/>
      <c r="AS54" s="1059"/>
      <c r="AT54" s="1059"/>
      <c r="AU54" s="1059"/>
      <c r="AV54" s="1059"/>
      <c r="AW54" s="1059"/>
      <c r="AX54" s="1059"/>
      <c r="AY54" s="1059"/>
      <c r="AZ54" s="1059"/>
      <c r="BA54" s="1059"/>
      <c r="BB54" s="1059"/>
      <c r="BC54" s="1059"/>
      <c r="BD54" s="1059"/>
      <c r="BE54" s="1059"/>
      <c r="BF54" s="1059"/>
      <c r="BG54" s="1059"/>
      <c r="BH54" s="1059"/>
      <c r="BI54" s="1059"/>
      <c r="BJ54" s="1059"/>
      <c r="BK54" s="1059"/>
      <c r="BL54" s="1154"/>
    </row>
    <row r="55" spans="3:64" ht="14.4" customHeight="1">
      <c r="C55" s="1153"/>
      <c r="D55" s="1059"/>
      <c r="E55" s="1059"/>
      <c r="F55" s="1059"/>
      <c r="G55" s="1059"/>
      <c r="H55" s="1059"/>
      <c r="I55" s="1059"/>
      <c r="J55" s="1059"/>
      <c r="K55" s="1059"/>
      <c r="L55" s="1059"/>
      <c r="M55" s="1059"/>
      <c r="N55" s="1059"/>
      <c r="O55" s="1059"/>
      <c r="P55" s="1059"/>
      <c r="Q55" s="1059"/>
      <c r="R55" s="1059"/>
      <c r="S55" s="1059"/>
      <c r="T55" s="1059"/>
      <c r="U55" s="1059"/>
      <c r="V55" s="1059"/>
      <c r="W55" s="1059"/>
      <c r="X55" s="1059"/>
      <c r="Y55" s="1059"/>
      <c r="Z55" s="1059"/>
      <c r="AA55" s="1059"/>
      <c r="AB55" s="1059"/>
      <c r="AC55" s="1059"/>
      <c r="AD55" s="1059"/>
      <c r="AE55" s="1059"/>
      <c r="AF55" s="1059"/>
      <c r="AG55" s="1059"/>
      <c r="AH55" s="1059"/>
      <c r="AI55" s="1059"/>
      <c r="AJ55" s="1059"/>
      <c r="AK55" s="1059"/>
      <c r="AL55" s="1059"/>
      <c r="AM55" s="1059"/>
      <c r="AN55" s="1059"/>
      <c r="AO55" s="1059"/>
      <c r="AP55" s="1059"/>
      <c r="AQ55" s="1059"/>
      <c r="AR55" s="1059"/>
      <c r="AS55" s="1059"/>
      <c r="AT55" s="1059"/>
      <c r="AU55" s="1059"/>
      <c r="AV55" s="1059"/>
      <c r="AW55" s="1059"/>
      <c r="AX55" s="1059"/>
      <c r="AY55" s="1059"/>
      <c r="AZ55" s="1059"/>
      <c r="BA55" s="1059"/>
      <c r="BB55" s="1059"/>
      <c r="BC55" s="1059"/>
      <c r="BD55" s="1059"/>
      <c r="BE55" s="1059"/>
      <c r="BF55" s="1059"/>
      <c r="BG55" s="1059"/>
      <c r="BH55" s="1059"/>
      <c r="BI55" s="1059"/>
      <c r="BJ55" s="1059"/>
      <c r="BK55" s="1059"/>
      <c r="BL55" s="1154"/>
    </row>
    <row r="56" spans="3:64" ht="14.4" customHeight="1">
      <c r="C56" s="1153"/>
      <c r="D56" s="1059"/>
      <c r="E56" s="1059"/>
      <c r="F56" s="1059"/>
      <c r="G56" s="1059"/>
      <c r="H56" s="1059"/>
      <c r="I56" s="1059"/>
      <c r="J56" s="1059"/>
      <c r="K56" s="1059"/>
      <c r="L56" s="1059"/>
      <c r="M56" s="1059"/>
      <c r="N56" s="1059"/>
      <c r="O56" s="1059"/>
      <c r="P56" s="1059"/>
      <c r="Q56" s="1059"/>
      <c r="R56" s="1059"/>
      <c r="S56" s="1059"/>
      <c r="T56" s="1059"/>
      <c r="U56" s="1059"/>
      <c r="V56" s="1059"/>
      <c r="W56" s="1059"/>
      <c r="X56" s="1059"/>
      <c r="Y56" s="1059"/>
      <c r="Z56" s="1059"/>
      <c r="AA56" s="1059"/>
      <c r="AB56" s="1059"/>
      <c r="AC56" s="1059"/>
      <c r="AD56" s="1059"/>
      <c r="AE56" s="1059"/>
      <c r="AF56" s="1059"/>
      <c r="AG56" s="1059"/>
      <c r="AH56" s="1059"/>
      <c r="AI56" s="1059"/>
      <c r="AJ56" s="1059"/>
      <c r="AK56" s="1059"/>
      <c r="AL56" s="1059"/>
      <c r="AM56" s="1059"/>
      <c r="AN56" s="1059"/>
      <c r="AO56" s="1059"/>
      <c r="AP56" s="1059"/>
      <c r="AQ56" s="1059"/>
      <c r="AR56" s="1059"/>
      <c r="AS56" s="1059"/>
      <c r="AT56" s="1059"/>
      <c r="AU56" s="1059"/>
      <c r="AV56" s="1059"/>
      <c r="AW56" s="1059"/>
      <c r="AX56" s="1059"/>
      <c r="AY56" s="1059"/>
      <c r="AZ56" s="1059"/>
      <c r="BA56" s="1059"/>
      <c r="BB56" s="1059"/>
      <c r="BC56" s="1059"/>
      <c r="BD56" s="1059"/>
      <c r="BE56" s="1059"/>
      <c r="BF56" s="1059"/>
      <c r="BG56" s="1059"/>
      <c r="BH56" s="1059"/>
      <c r="BI56" s="1059"/>
      <c r="BJ56" s="1059"/>
      <c r="BK56" s="1059"/>
      <c r="BL56" s="1154"/>
    </row>
    <row r="57" spans="3:64" ht="14.4" customHeight="1">
      <c r="C57" s="1153"/>
      <c r="D57" s="1059"/>
      <c r="E57" s="1059"/>
      <c r="F57" s="1059"/>
      <c r="G57" s="1059"/>
      <c r="H57" s="1059"/>
      <c r="I57" s="1059"/>
      <c r="J57" s="1059"/>
      <c r="K57" s="1059"/>
      <c r="L57" s="1059"/>
      <c r="M57" s="1059"/>
      <c r="N57" s="1059"/>
      <c r="O57" s="1059"/>
      <c r="P57" s="1059"/>
      <c r="Q57" s="1059"/>
      <c r="R57" s="1059"/>
      <c r="S57" s="1059"/>
      <c r="T57" s="1059"/>
      <c r="U57" s="1059"/>
      <c r="V57" s="1059"/>
      <c r="W57" s="1059"/>
      <c r="X57" s="1059"/>
      <c r="Y57" s="1059"/>
      <c r="Z57" s="1059"/>
      <c r="AA57" s="1059"/>
      <c r="AB57" s="1059"/>
      <c r="AC57" s="1059"/>
      <c r="AD57" s="1059"/>
      <c r="AE57" s="1059"/>
      <c r="AF57" s="1059"/>
      <c r="AG57" s="1059"/>
      <c r="AH57" s="1059"/>
      <c r="AI57" s="1059"/>
      <c r="AJ57" s="1059"/>
      <c r="AK57" s="1059"/>
      <c r="AL57" s="1059"/>
      <c r="AM57" s="1059"/>
      <c r="AN57" s="1059"/>
      <c r="AO57" s="1059"/>
      <c r="AP57" s="1059"/>
      <c r="AQ57" s="1059"/>
      <c r="AR57" s="1059"/>
      <c r="AS57" s="1059"/>
      <c r="AT57" s="1059"/>
      <c r="AU57" s="1059"/>
      <c r="AV57" s="1059"/>
      <c r="AW57" s="1059"/>
      <c r="AX57" s="1059"/>
      <c r="AY57" s="1059"/>
      <c r="AZ57" s="1059"/>
      <c r="BA57" s="1059"/>
      <c r="BB57" s="1059"/>
      <c r="BC57" s="1059"/>
      <c r="BD57" s="1059"/>
      <c r="BE57" s="1059"/>
      <c r="BF57" s="1059"/>
      <c r="BG57" s="1059"/>
      <c r="BH57" s="1059"/>
      <c r="BI57" s="1059"/>
      <c r="BJ57" s="1059"/>
      <c r="BK57" s="1059"/>
      <c r="BL57" s="1154"/>
    </row>
    <row r="58" spans="3:64" ht="14.4" customHeight="1">
      <c r="C58" s="1153"/>
      <c r="D58" s="1059"/>
      <c r="E58" s="1059"/>
      <c r="F58" s="1059"/>
      <c r="G58" s="1059"/>
      <c r="H58" s="1059"/>
      <c r="I58" s="1059"/>
      <c r="J58" s="1059"/>
      <c r="K58" s="1059"/>
      <c r="L58" s="1059"/>
      <c r="M58" s="1059"/>
      <c r="N58" s="1059"/>
      <c r="O58" s="1059"/>
      <c r="P58" s="1059"/>
      <c r="Q58" s="1059"/>
      <c r="R58" s="1059"/>
      <c r="S58" s="1059"/>
      <c r="T58" s="1059"/>
      <c r="U58" s="1059"/>
      <c r="V58" s="1059"/>
      <c r="W58" s="1059"/>
      <c r="X58" s="1059"/>
      <c r="Y58" s="1059"/>
      <c r="Z58" s="1059"/>
      <c r="AA58" s="1059"/>
      <c r="AB58" s="1059"/>
      <c r="AC58" s="1059"/>
      <c r="AD58" s="1059"/>
      <c r="AE58" s="1059"/>
      <c r="AF58" s="1059"/>
      <c r="AG58" s="1059"/>
      <c r="AH58" s="1059"/>
      <c r="AI58" s="1059"/>
      <c r="AJ58" s="1059"/>
      <c r="AK58" s="1059"/>
      <c r="AL58" s="1059"/>
      <c r="AM58" s="1059"/>
      <c r="AN58" s="1059"/>
      <c r="AO58" s="1059"/>
      <c r="AP58" s="1059"/>
      <c r="AQ58" s="1059"/>
      <c r="AR58" s="1059"/>
      <c r="AS58" s="1059"/>
      <c r="AT58" s="1059"/>
      <c r="AU58" s="1059"/>
      <c r="AV58" s="1059"/>
      <c r="AW58" s="1059"/>
      <c r="AX58" s="1059"/>
      <c r="AY58" s="1059"/>
      <c r="AZ58" s="1059"/>
      <c r="BA58" s="1059"/>
      <c r="BB58" s="1059"/>
      <c r="BC58" s="1059"/>
      <c r="BD58" s="1059"/>
      <c r="BE58" s="1059"/>
      <c r="BF58" s="1059"/>
      <c r="BG58" s="1059"/>
      <c r="BH58" s="1059"/>
      <c r="BI58" s="1059"/>
      <c r="BJ58" s="1059"/>
      <c r="BK58" s="1059"/>
      <c r="BL58" s="1154"/>
    </row>
    <row r="59" spans="3:64" ht="14.4" customHeight="1">
      <c r="C59" s="1153"/>
      <c r="D59" s="1059"/>
      <c r="E59" s="1059"/>
      <c r="F59" s="1059"/>
      <c r="G59" s="1059"/>
      <c r="H59" s="1059"/>
      <c r="I59" s="1059"/>
      <c r="J59" s="1059"/>
      <c r="K59" s="1059"/>
      <c r="L59" s="1059"/>
      <c r="M59" s="1059"/>
      <c r="N59" s="1059"/>
      <c r="O59" s="1059"/>
      <c r="P59" s="1059"/>
      <c r="Q59" s="1059"/>
      <c r="R59" s="1059"/>
      <c r="S59" s="1059"/>
      <c r="T59" s="1059"/>
      <c r="U59" s="1059"/>
      <c r="V59" s="1059"/>
      <c r="W59" s="1059"/>
      <c r="X59" s="1059"/>
      <c r="Y59" s="1059"/>
      <c r="Z59" s="1059"/>
      <c r="AA59" s="1059"/>
      <c r="AB59" s="1059"/>
      <c r="AC59" s="1059"/>
      <c r="AD59" s="1059"/>
      <c r="AE59" s="1059"/>
      <c r="AF59" s="1059"/>
      <c r="AG59" s="1059"/>
      <c r="AH59" s="1059"/>
      <c r="AI59" s="1059"/>
      <c r="AJ59" s="1059"/>
      <c r="AK59" s="1059"/>
      <c r="AL59" s="1059"/>
      <c r="AM59" s="1059"/>
      <c r="AN59" s="1059"/>
      <c r="AO59" s="1059"/>
      <c r="AP59" s="1059"/>
      <c r="AQ59" s="1059"/>
      <c r="AR59" s="1059"/>
      <c r="AS59" s="1059"/>
      <c r="AT59" s="1059"/>
      <c r="AU59" s="1059"/>
      <c r="AV59" s="1059"/>
      <c r="AW59" s="1059"/>
      <c r="AX59" s="1059"/>
      <c r="AY59" s="1059"/>
      <c r="AZ59" s="1059"/>
      <c r="BA59" s="1059"/>
      <c r="BB59" s="1059"/>
      <c r="BC59" s="1059"/>
      <c r="BD59" s="1059"/>
      <c r="BE59" s="1059"/>
      <c r="BF59" s="1059"/>
      <c r="BG59" s="1059"/>
      <c r="BH59" s="1059"/>
      <c r="BI59" s="1059"/>
      <c r="BJ59" s="1059"/>
      <c r="BK59" s="1059"/>
      <c r="BL59" s="1154"/>
    </row>
    <row r="60" spans="3:64" ht="14.4" customHeight="1">
      <c r="C60" s="1153"/>
      <c r="D60" s="1059"/>
      <c r="E60" s="1059"/>
      <c r="F60" s="1059"/>
      <c r="G60" s="1059"/>
      <c r="H60" s="1059"/>
      <c r="I60" s="1059"/>
      <c r="J60" s="1059"/>
      <c r="K60" s="1059"/>
      <c r="L60" s="1059"/>
      <c r="M60" s="1059"/>
      <c r="N60" s="1059"/>
      <c r="O60" s="1059"/>
      <c r="P60" s="1059"/>
      <c r="Q60" s="1059"/>
      <c r="R60" s="1059"/>
      <c r="S60" s="1059"/>
      <c r="T60" s="1059"/>
      <c r="U60" s="1059"/>
      <c r="V60" s="1059"/>
      <c r="W60" s="1059"/>
      <c r="X60" s="1059"/>
      <c r="Y60" s="1059"/>
      <c r="Z60" s="1059"/>
      <c r="AA60" s="1059"/>
      <c r="AB60" s="1059"/>
      <c r="AC60" s="1059"/>
      <c r="AD60" s="1059"/>
      <c r="AE60" s="1059"/>
      <c r="AF60" s="1059"/>
      <c r="AG60" s="1059"/>
      <c r="AH60" s="1059"/>
      <c r="AI60" s="1059"/>
      <c r="AJ60" s="1059"/>
      <c r="AK60" s="1059"/>
      <c r="AL60" s="1059"/>
      <c r="AM60" s="1059"/>
      <c r="AN60" s="1059"/>
      <c r="AO60" s="1059"/>
      <c r="AP60" s="1059"/>
      <c r="AQ60" s="1059"/>
      <c r="AR60" s="1059"/>
      <c r="AS60" s="1059"/>
      <c r="AT60" s="1059"/>
      <c r="AU60" s="1059"/>
      <c r="AV60" s="1059"/>
      <c r="AW60" s="1059"/>
      <c r="AX60" s="1059"/>
      <c r="AY60" s="1059"/>
      <c r="AZ60" s="1059"/>
      <c r="BA60" s="1059"/>
      <c r="BB60" s="1059"/>
      <c r="BC60" s="1059"/>
      <c r="BD60" s="1059"/>
      <c r="BE60" s="1059"/>
      <c r="BF60" s="1059"/>
      <c r="BG60" s="1059"/>
      <c r="BH60" s="1059"/>
      <c r="BI60" s="1059"/>
      <c r="BJ60" s="1059"/>
      <c r="BK60" s="1059"/>
      <c r="BL60" s="1154"/>
    </row>
    <row r="61" spans="3:64" ht="14.4" customHeight="1">
      <c r="C61" s="1153"/>
      <c r="D61" s="1059"/>
      <c r="E61" s="1059"/>
      <c r="F61" s="1059"/>
      <c r="G61" s="1059"/>
      <c r="H61" s="1059"/>
      <c r="I61" s="1059"/>
      <c r="J61" s="1059"/>
      <c r="K61" s="1059"/>
      <c r="L61" s="1059"/>
      <c r="M61" s="1059"/>
      <c r="N61" s="1059"/>
      <c r="O61" s="1059"/>
      <c r="P61" s="1059"/>
      <c r="Q61" s="1059"/>
      <c r="R61" s="1059"/>
      <c r="S61" s="1059"/>
      <c r="T61" s="1059"/>
      <c r="U61" s="1059"/>
      <c r="V61" s="1059"/>
      <c r="W61" s="1059"/>
      <c r="X61" s="1059"/>
      <c r="Y61" s="1059"/>
      <c r="Z61" s="1059"/>
      <c r="AA61" s="1059"/>
      <c r="AB61" s="1059"/>
      <c r="AC61" s="1059"/>
      <c r="AD61" s="1059"/>
      <c r="AE61" s="1059"/>
      <c r="AF61" s="1059"/>
      <c r="AG61" s="1059"/>
      <c r="AH61" s="1059"/>
      <c r="AI61" s="1059"/>
      <c r="AJ61" s="1059"/>
      <c r="AK61" s="1059"/>
      <c r="AL61" s="1059"/>
      <c r="AM61" s="1059"/>
      <c r="AN61" s="1059"/>
      <c r="AO61" s="1059"/>
      <c r="AP61" s="1059"/>
      <c r="AQ61" s="1059"/>
      <c r="AR61" s="1059"/>
      <c r="AS61" s="1059"/>
      <c r="AT61" s="1059"/>
      <c r="AU61" s="1059"/>
      <c r="AV61" s="1059"/>
      <c r="AW61" s="1059"/>
      <c r="AX61" s="1059"/>
      <c r="AY61" s="1059"/>
      <c r="AZ61" s="1059"/>
      <c r="BA61" s="1059"/>
      <c r="BB61" s="1059"/>
      <c r="BC61" s="1059"/>
      <c r="BD61" s="1059"/>
      <c r="BE61" s="1059"/>
      <c r="BF61" s="1059"/>
      <c r="BG61" s="1059"/>
      <c r="BH61" s="1059"/>
      <c r="BI61" s="1059"/>
      <c r="BJ61" s="1059"/>
      <c r="BK61" s="1059"/>
      <c r="BL61" s="1154"/>
    </row>
    <row r="62" spans="3:64" ht="14.4" customHeight="1">
      <c r="C62" s="1153"/>
      <c r="D62" s="1059"/>
      <c r="E62" s="1059"/>
      <c r="F62" s="1059"/>
      <c r="G62" s="1059"/>
      <c r="H62" s="1059"/>
      <c r="I62" s="1059"/>
      <c r="J62" s="1059"/>
      <c r="K62" s="1059"/>
      <c r="L62" s="1059"/>
      <c r="M62" s="1059"/>
      <c r="N62" s="1059"/>
      <c r="O62" s="1059"/>
      <c r="P62" s="1059"/>
      <c r="Q62" s="1059"/>
      <c r="R62" s="1059"/>
      <c r="S62" s="1059"/>
      <c r="T62" s="1059"/>
      <c r="U62" s="1059"/>
      <c r="V62" s="1059"/>
      <c r="W62" s="1059"/>
      <c r="X62" s="1059"/>
      <c r="Y62" s="1059"/>
      <c r="Z62" s="1059"/>
      <c r="AA62" s="1059"/>
      <c r="AB62" s="1059"/>
      <c r="AC62" s="1059"/>
      <c r="AD62" s="1059"/>
      <c r="AE62" s="1059"/>
      <c r="AF62" s="1059"/>
      <c r="AG62" s="1059"/>
      <c r="AH62" s="1059"/>
      <c r="AI62" s="1059"/>
      <c r="AJ62" s="1059"/>
      <c r="AK62" s="1059"/>
      <c r="AL62" s="1059"/>
      <c r="AM62" s="1059"/>
      <c r="AN62" s="1059"/>
      <c r="AO62" s="1059"/>
      <c r="AP62" s="1059"/>
      <c r="AQ62" s="1059"/>
      <c r="AR62" s="1059"/>
      <c r="AS62" s="1059"/>
      <c r="AT62" s="1059"/>
      <c r="AU62" s="1059"/>
      <c r="AV62" s="1059"/>
      <c r="AW62" s="1059"/>
      <c r="AX62" s="1059"/>
      <c r="AY62" s="1059"/>
      <c r="AZ62" s="1059"/>
      <c r="BA62" s="1059"/>
      <c r="BB62" s="1059"/>
      <c r="BC62" s="1059"/>
      <c r="BD62" s="1059"/>
      <c r="BE62" s="1059"/>
      <c r="BF62" s="1059"/>
      <c r="BG62" s="1059"/>
      <c r="BH62" s="1059"/>
      <c r="BI62" s="1059"/>
      <c r="BJ62" s="1059"/>
      <c r="BK62" s="1059"/>
      <c r="BL62" s="1154"/>
    </row>
    <row r="63" spans="3:64" ht="14.4" customHeight="1">
      <c r="C63" s="1153"/>
      <c r="D63" s="1059"/>
      <c r="E63" s="1059"/>
      <c r="F63" s="1059"/>
      <c r="G63" s="1059"/>
      <c r="H63" s="1059"/>
      <c r="I63" s="1059"/>
      <c r="J63" s="1059"/>
      <c r="K63" s="1059"/>
      <c r="L63" s="1059"/>
      <c r="M63" s="1059"/>
      <c r="N63" s="1059"/>
      <c r="O63" s="1059"/>
      <c r="P63" s="1059"/>
      <c r="Q63" s="1059"/>
      <c r="R63" s="1059"/>
      <c r="S63" s="1059"/>
      <c r="T63" s="1059"/>
      <c r="U63" s="1059"/>
      <c r="V63" s="1059"/>
      <c r="W63" s="1059"/>
      <c r="X63" s="1059"/>
      <c r="Y63" s="1059"/>
      <c r="Z63" s="1059"/>
      <c r="AA63" s="1059"/>
      <c r="AB63" s="1059"/>
      <c r="AC63" s="1059"/>
      <c r="AD63" s="1059"/>
      <c r="AE63" s="1059"/>
      <c r="AF63" s="1059"/>
      <c r="AG63" s="1059"/>
      <c r="AH63" s="1059"/>
      <c r="AI63" s="1059"/>
      <c r="AJ63" s="1059"/>
      <c r="AK63" s="1059"/>
      <c r="AL63" s="1059"/>
      <c r="AM63" s="1059"/>
      <c r="AN63" s="1059"/>
      <c r="AO63" s="1059"/>
      <c r="AP63" s="1059"/>
      <c r="AQ63" s="1059"/>
      <c r="AR63" s="1059"/>
      <c r="AS63" s="1059"/>
      <c r="AT63" s="1059"/>
      <c r="AU63" s="1059"/>
      <c r="AV63" s="1059"/>
      <c r="AW63" s="1059"/>
      <c r="AX63" s="1059"/>
      <c r="AY63" s="1059"/>
      <c r="AZ63" s="1059"/>
      <c r="BA63" s="1059"/>
      <c r="BB63" s="1059"/>
      <c r="BC63" s="1059"/>
      <c r="BD63" s="1059"/>
      <c r="BE63" s="1059"/>
      <c r="BF63" s="1059"/>
      <c r="BG63" s="1059"/>
      <c r="BH63" s="1059"/>
      <c r="BI63" s="1059"/>
      <c r="BJ63" s="1059"/>
      <c r="BK63" s="1059"/>
      <c r="BL63" s="1154"/>
    </row>
    <row r="64" spans="3:64" ht="14.4" customHeight="1">
      <c r="C64" s="1153"/>
      <c r="D64" s="1059"/>
      <c r="E64" s="1059"/>
      <c r="F64" s="1059"/>
      <c r="G64" s="1059"/>
      <c r="H64" s="1059"/>
      <c r="I64" s="1059"/>
      <c r="J64" s="1059"/>
      <c r="K64" s="1059"/>
      <c r="L64" s="1059"/>
      <c r="M64" s="1059"/>
      <c r="N64" s="1059"/>
      <c r="O64" s="1059"/>
      <c r="P64" s="1059"/>
      <c r="Q64" s="1059"/>
      <c r="R64" s="1059"/>
      <c r="S64" s="1059"/>
      <c r="T64" s="1059"/>
      <c r="U64" s="1059"/>
      <c r="V64" s="1059"/>
      <c r="W64" s="1059"/>
      <c r="X64" s="1059"/>
      <c r="Y64" s="1059"/>
      <c r="Z64" s="1059"/>
      <c r="AA64" s="1059"/>
      <c r="AB64" s="1059"/>
      <c r="AC64" s="1059"/>
      <c r="AD64" s="1059"/>
      <c r="AE64" s="1059"/>
      <c r="AF64" s="1059"/>
      <c r="AG64" s="1059"/>
      <c r="AH64" s="1059"/>
      <c r="AI64" s="1059"/>
      <c r="AJ64" s="1059"/>
      <c r="AK64" s="1059"/>
      <c r="AL64" s="1059"/>
      <c r="AM64" s="1059"/>
      <c r="AN64" s="1059"/>
      <c r="AO64" s="1059"/>
      <c r="AP64" s="1059"/>
      <c r="AQ64" s="1059"/>
      <c r="AR64" s="1059"/>
      <c r="AS64" s="1059"/>
      <c r="AT64" s="1059"/>
      <c r="AU64" s="1059"/>
      <c r="AV64" s="1059"/>
      <c r="AW64" s="1059"/>
      <c r="AX64" s="1059"/>
      <c r="AY64" s="1059"/>
      <c r="AZ64" s="1059"/>
      <c r="BA64" s="1059"/>
      <c r="BB64" s="1059"/>
      <c r="BC64" s="1059"/>
      <c r="BD64" s="1059"/>
      <c r="BE64" s="1059"/>
      <c r="BF64" s="1059"/>
      <c r="BG64" s="1059"/>
      <c r="BH64" s="1059"/>
      <c r="BI64" s="1059"/>
      <c r="BJ64" s="1059"/>
      <c r="BK64" s="1059"/>
      <c r="BL64" s="1154"/>
    </row>
    <row r="65" spans="3:64" ht="14.4" customHeight="1">
      <c r="C65" s="1153"/>
      <c r="D65" s="1059"/>
      <c r="E65" s="1059"/>
      <c r="F65" s="1059"/>
      <c r="G65" s="1059"/>
      <c r="H65" s="1059"/>
      <c r="I65" s="1059"/>
      <c r="J65" s="1059"/>
      <c r="K65" s="1059"/>
      <c r="L65" s="1059"/>
      <c r="M65" s="1059"/>
      <c r="N65" s="1059"/>
      <c r="O65" s="1059"/>
      <c r="P65" s="1059"/>
      <c r="Q65" s="1059"/>
      <c r="R65" s="1059"/>
      <c r="S65" s="1059"/>
      <c r="T65" s="1059"/>
      <c r="U65" s="1059"/>
      <c r="V65" s="1059"/>
      <c r="W65" s="1059"/>
      <c r="X65" s="1059"/>
      <c r="Y65" s="1059"/>
      <c r="Z65" s="1059"/>
      <c r="AA65" s="1059"/>
      <c r="AB65" s="1059"/>
      <c r="AC65" s="1059"/>
      <c r="AD65" s="1059"/>
      <c r="AE65" s="1059"/>
      <c r="AF65" s="1059"/>
      <c r="AG65" s="1059"/>
      <c r="AH65" s="1059"/>
      <c r="AI65" s="1059"/>
      <c r="AJ65" s="1059"/>
      <c r="AK65" s="1059"/>
      <c r="AL65" s="1059"/>
      <c r="AM65" s="1059"/>
      <c r="AN65" s="1059"/>
      <c r="AO65" s="1059"/>
      <c r="AP65" s="1059"/>
      <c r="AQ65" s="1059"/>
      <c r="AR65" s="1059"/>
      <c r="AS65" s="1059"/>
      <c r="AT65" s="1059"/>
      <c r="AU65" s="1059"/>
      <c r="AV65" s="1059"/>
      <c r="AW65" s="1059"/>
      <c r="AX65" s="1059"/>
      <c r="AY65" s="1059"/>
      <c r="AZ65" s="1059"/>
      <c r="BA65" s="1059"/>
      <c r="BB65" s="1059"/>
      <c r="BC65" s="1059"/>
      <c r="BD65" s="1059"/>
      <c r="BE65" s="1059"/>
      <c r="BF65" s="1059"/>
      <c r="BG65" s="1059"/>
      <c r="BH65" s="1059"/>
      <c r="BI65" s="1059"/>
      <c r="BJ65" s="1059"/>
      <c r="BK65" s="1059"/>
      <c r="BL65" s="1154"/>
    </row>
    <row r="66" spans="3:64" ht="14.4" customHeight="1">
      <c r="C66" s="1153"/>
      <c r="D66" s="1059"/>
      <c r="E66" s="1059"/>
      <c r="F66" s="1059"/>
      <c r="G66" s="1059"/>
      <c r="H66" s="1059"/>
      <c r="I66" s="1059"/>
      <c r="J66" s="1059"/>
      <c r="K66" s="1059"/>
      <c r="L66" s="1059"/>
      <c r="M66" s="1059"/>
      <c r="N66" s="1059"/>
      <c r="O66" s="1059"/>
      <c r="P66" s="1059"/>
      <c r="Q66" s="1059"/>
      <c r="R66" s="1059"/>
      <c r="S66" s="1059"/>
      <c r="T66" s="1059"/>
      <c r="U66" s="1059"/>
      <c r="V66" s="1059"/>
      <c r="W66" s="1059"/>
      <c r="X66" s="1059"/>
      <c r="Y66" s="1059"/>
      <c r="Z66" s="1059"/>
      <c r="AA66" s="1059"/>
      <c r="AB66" s="1059"/>
      <c r="AC66" s="1059"/>
      <c r="AD66" s="1059"/>
      <c r="AE66" s="1059"/>
      <c r="AF66" s="1059"/>
      <c r="AG66" s="1059"/>
      <c r="AH66" s="1059"/>
      <c r="AI66" s="1059"/>
      <c r="AJ66" s="1059"/>
      <c r="AK66" s="1059"/>
      <c r="AL66" s="1059"/>
      <c r="AM66" s="1059"/>
      <c r="AN66" s="1059"/>
      <c r="AO66" s="1059"/>
      <c r="AP66" s="1059"/>
      <c r="AQ66" s="1059"/>
      <c r="AR66" s="1059"/>
      <c r="AS66" s="1059"/>
      <c r="AT66" s="1059"/>
      <c r="AU66" s="1059"/>
      <c r="AV66" s="1059"/>
      <c r="AW66" s="1059"/>
      <c r="AX66" s="1059"/>
      <c r="AY66" s="1059"/>
      <c r="AZ66" s="1059"/>
      <c r="BA66" s="1059"/>
      <c r="BB66" s="1059"/>
      <c r="BC66" s="1059"/>
      <c r="BD66" s="1059"/>
      <c r="BE66" s="1059"/>
      <c r="BF66" s="1059"/>
      <c r="BG66" s="1059"/>
      <c r="BH66" s="1059"/>
      <c r="BI66" s="1059"/>
      <c r="BJ66" s="1059"/>
      <c r="BK66" s="1059"/>
      <c r="BL66" s="1154"/>
    </row>
    <row r="67" spans="3:64" ht="14.4" customHeight="1">
      <c r="C67" s="1153"/>
      <c r="D67" s="1059"/>
      <c r="E67" s="1059"/>
      <c r="F67" s="1059"/>
      <c r="G67" s="1059"/>
      <c r="H67" s="1059"/>
      <c r="I67" s="1059"/>
      <c r="J67" s="1059"/>
      <c r="K67" s="1059"/>
      <c r="L67" s="1059"/>
      <c r="M67" s="1059"/>
      <c r="N67" s="1059"/>
      <c r="O67" s="1059"/>
      <c r="P67" s="1059"/>
      <c r="Q67" s="1059"/>
      <c r="R67" s="1059"/>
      <c r="S67" s="1059"/>
      <c r="T67" s="1059"/>
      <c r="U67" s="1059"/>
      <c r="V67" s="1059"/>
      <c r="W67" s="1059"/>
      <c r="X67" s="1059"/>
      <c r="Y67" s="1059"/>
      <c r="Z67" s="1059"/>
      <c r="AA67" s="1059"/>
      <c r="AB67" s="1059"/>
      <c r="AC67" s="1059"/>
      <c r="AD67" s="1059"/>
      <c r="AE67" s="1059"/>
      <c r="AF67" s="1059"/>
      <c r="AG67" s="1059"/>
      <c r="AH67" s="1059"/>
      <c r="AI67" s="1059"/>
      <c r="AJ67" s="1059"/>
      <c r="AK67" s="1059"/>
      <c r="AL67" s="1059"/>
      <c r="AM67" s="1059"/>
      <c r="AN67" s="1059"/>
      <c r="AO67" s="1059"/>
      <c r="AP67" s="1059"/>
      <c r="AQ67" s="1059"/>
      <c r="AR67" s="1059"/>
      <c r="AS67" s="1059"/>
      <c r="AT67" s="1059"/>
      <c r="AU67" s="1059"/>
      <c r="AV67" s="1059"/>
      <c r="AW67" s="1059"/>
      <c r="AX67" s="1059"/>
      <c r="AY67" s="1059"/>
      <c r="AZ67" s="1059"/>
      <c r="BA67" s="1059"/>
      <c r="BB67" s="1059"/>
      <c r="BC67" s="1059"/>
      <c r="BD67" s="1059"/>
      <c r="BE67" s="1059"/>
      <c r="BF67" s="1059"/>
      <c r="BG67" s="1059"/>
      <c r="BH67" s="1059"/>
      <c r="BI67" s="1059"/>
      <c r="BJ67" s="1059"/>
      <c r="BK67" s="1059"/>
      <c r="BL67" s="1154"/>
    </row>
    <row r="68" spans="3:64" ht="14.4" customHeight="1">
      <c r="C68" s="1153"/>
      <c r="D68" s="1059"/>
      <c r="E68" s="1059"/>
      <c r="F68" s="1059"/>
      <c r="G68" s="1059"/>
      <c r="H68" s="1059"/>
      <c r="I68" s="1059"/>
      <c r="J68" s="1059"/>
      <c r="K68" s="1059"/>
      <c r="L68" s="1059"/>
      <c r="M68" s="1059"/>
      <c r="N68" s="1059"/>
      <c r="O68" s="1059"/>
      <c r="P68" s="1059"/>
      <c r="Q68" s="1059"/>
      <c r="R68" s="1059"/>
      <c r="S68" s="1059"/>
      <c r="T68" s="1059"/>
      <c r="U68" s="1059"/>
      <c r="V68" s="1059"/>
      <c r="W68" s="1059"/>
      <c r="X68" s="1059"/>
      <c r="Y68" s="1059"/>
      <c r="Z68" s="1059"/>
      <c r="AA68" s="1059"/>
      <c r="AB68" s="1059"/>
      <c r="AC68" s="1059"/>
      <c r="AD68" s="1059"/>
      <c r="AE68" s="1059"/>
      <c r="AF68" s="1059"/>
      <c r="AG68" s="1059"/>
      <c r="AH68" s="1059"/>
      <c r="AI68" s="1059"/>
      <c r="AJ68" s="1059"/>
      <c r="AK68" s="1059"/>
      <c r="AL68" s="1059"/>
      <c r="AM68" s="1059"/>
      <c r="AN68" s="1059"/>
      <c r="AO68" s="1059"/>
      <c r="AP68" s="1059"/>
      <c r="AQ68" s="1059"/>
      <c r="AR68" s="1059"/>
      <c r="AS68" s="1059"/>
      <c r="AT68" s="1059"/>
      <c r="AU68" s="1059"/>
      <c r="AV68" s="1059"/>
      <c r="AW68" s="1059"/>
      <c r="AX68" s="1059"/>
      <c r="AY68" s="1059"/>
      <c r="AZ68" s="1059"/>
      <c r="BA68" s="1059"/>
      <c r="BB68" s="1059"/>
      <c r="BC68" s="1059"/>
      <c r="BD68" s="1059"/>
      <c r="BE68" s="1059"/>
      <c r="BF68" s="1059"/>
      <c r="BG68" s="1059"/>
      <c r="BH68" s="1059"/>
      <c r="BI68" s="1059"/>
      <c r="BJ68" s="1059"/>
      <c r="BK68" s="1059"/>
      <c r="BL68" s="1154"/>
    </row>
    <row r="69" spans="3:64" ht="14.4" customHeight="1">
      <c r="C69" s="1153"/>
      <c r="D69" s="1059"/>
      <c r="E69" s="1059"/>
      <c r="F69" s="1059"/>
      <c r="G69" s="1059"/>
      <c r="H69" s="1059"/>
      <c r="I69" s="1059"/>
      <c r="J69" s="1059"/>
      <c r="K69" s="1059"/>
      <c r="L69" s="1059"/>
      <c r="M69" s="1059"/>
      <c r="N69" s="1059"/>
      <c r="O69" s="1059"/>
      <c r="P69" s="1059"/>
      <c r="Q69" s="1059"/>
      <c r="R69" s="1059"/>
      <c r="S69" s="1059"/>
      <c r="T69" s="1059"/>
      <c r="U69" s="1059"/>
      <c r="V69" s="1059"/>
      <c r="W69" s="1059"/>
      <c r="X69" s="1059"/>
      <c r="Y69" s="1059"/>
      <c r="Z69" s="1059"/>
      <c r="AA69" s="1059"/>
      <c r="AB69" s="1059"/>
      <c r="AC69" s="1059"/>
      <c r="AD69" s="1059"/>
      <c r="AE69" s="1059"/>
      <c r="AF69" s="1059"/>
      <c r="AG69" s="1059"/>
      <c r="AH69" s="1059"/>
      <c r="AI69" s="1059"/>
      <c r="AJ69" s="1059"/>
      <c r="AK69" s="1059"/>
      <c r="AL69" s="1059"/>
      <c r="AM69" s="1059"/>
      <c r="AN69" s="1059"/>
      <c r="AO69" s="1059"/>
      <c r="AP69" s="1059"/>
      <c r="AQ69" s="1059"/>
      <c r="AR69" s="1059"/>
      <c r="AS69" s="1059"/>
      <c r="AT69" s="1059"/>
      <c r="AU69" s="1059"/>
      <c r="AV69" s="1059"/>
      <c r="AW69" s="1059"/>
      <c r="AX69" s="1059"/>
      <c r="AY69" s="1059"/>
      <c r="AZ69" s="1059"/>
      <c r="BA69" s="1059"/>
      <c r="BB69" s="1059"/>
      <c r="BC69" s="1059"/>
      <c r="BD69" s="1059"/>
      <c r="BE69" s="1059"/>
      <c r="BF69" s="1059"/>
      <c r="BG69" s="1059"/>
      <c r="BH69" s="1059"/>
      <c r="BI69" s="1059"/>
      <c r="BJ69" s="1059"/>
      <c r="BK69" s="1059"/>
      <c r="BL69" s="1154"/>
    </row>
    <row r="70" spans="3:64" ht="14.4" customHeight="1">
      <c r="C70" s="1153"/>
      <c r="D70" s="1059"/>
      <c r="E70" s="1059"/>
      <c r="F70" s="1059"/>
      <c r="G70" s="1059"/>
      <c r="H70" s="1059"/>
      <c r="I70" s="1059"/>
      <c r="J70" s="1059"/>
      <c r="K70" s="1059"/>
      <c r="L70" s="1059"/>
      <c r="M70" s="1059"/>
      <c r="N70" s="1059"/>
      <c r="O70" s="1059"/>
      <c r="P70" s="1059"/>
      <c r="Q70" s="1059"/>
      <c r="R70" s="1059"/>
      <c r="S70" s="1059"/>
      <c r="T70" s="1059"/>
      <c r="U70" s="1059"/>
      <c r="V70" s="1059"/>
      <c r="W70" s="1059"/>
      <c r="X70" s="1059"/>
      <c r="Y70" s="1059"/>
      <c r="Z70" s="1059"/>
      <c r="AA70" s="1059"/>
      <c r="AB70" s="1059"/>
      <c r="AC70" s="1059"/>
      <c r="AD70" s="1059"/>
      <c r="AE70" s="1059"/>
      <c r="AF70" s="1059"/>
      <c r="AG70" s="1059"/>
      <c r="AH70" s="1059"/>
      <c r="AI70" s="1059"/>
      <c r="AJ70" s="1059"/>
      <c r="AK70" s="1059"/>
      <c r="AL70" s="1059"/>
      <c r="AM70" s="1059"/>
      <c r="AN70" s="1059"/>
      <c r="AO70" s="1059"/>
      <c r="AP70" s="1059"/>
      <c r="AQ70" s="1059"/>
      <c r="AR70" s="1059"/>
      <c r="AS70" s="1059"/>
      <c r="AT70" s="1059"/>
      <c r="AU70" s="1059"/>
      <c r="AV70" s="1059"/>
      <c r="AW70" s="1059"/>
      <c r="AX70" s="1059"/>
      <c r="AY70" s="1059"/>
      <c r="AZ70" s="1059"/>
      <c r="BA70" s="1059"/>
      <c r="BB70" s="1059"/>
      <c r="BC70" s="1059"/>
      <c r="BD70" s="1059"/>
      <c r="BE70" s="1059"/>
      <c r="BF70" s="1059"/>
      <c r="BG70" s="1059"/>
      <c r="BH70" s="1059"/>
      <c r="BI70" s="1059"/>
      <c r="BJ70" s="1059"/>
      <c r="BK70" s="1059"/>
      <c r="BL70" s="1154"/>
    </row>
    <row r="71" spans="3:64" ht="14.4" customHeight="1">
      <c r="C71" s="1153"/>
      <c r="D71" s="1059"/>
      <c r="E71" s="1059"/>
      <c r="F71" s="1059"/>
      <c r="G71" s="1059"/>
      <c r="H71" s="1059"/>
      <c r="I71" s="1059"/>
      <c r="J71" s="1059"/>
      <c r="K71" s="1059"/>
      <c r="L71" s="1059"/>
      <c r="M71" s="1059"/>
      <c r="N71" s="1059"/>
      <c r="O71" s="1059"/>
      <c r="P71" s="1059"/>
      <c r="Q71" s="1059"/>
      <c r="R71" s="1059"/>
      <c r="S71" s="1059"/>
      <c r="T71" s="1059"/>
      <c r="U71" s="1059"/>
      <c r="V71" s="1059"/>
      <c r="W71" s="1059"/>
      <c r="X71" s="1059"/>
      <c r="Y71" s="1059"/>
      <c r="Z71" s="1059"/>
      <c r="AA71" s="1059"/>
      <c r="AB71" s="1059"/>
      <c r="AC71" s="1059"/>
      <c r="AD71" s="1059"/>
      <c r="AE71" s="1059"/>
      <c r="AF71" s="1059"/>
      <c r="AG71" s="1059"/>
      <c r="AH71" s="1059"/>
      <c r="AI71" s="1059"/>
      <c r="AJ71" s="1059"/>
      <c r="AK71" s="1059"/>
      <c r="AL71" s="1059"/>
      <c r="AM71" s="1059"/>
      <c r="AN71" s="1059"/>
      <c r="AO71" s="1059"/>
      <c r="AP71" s="1059"/>
      <c r="AQ71" s="1059"/>
      <c r="AR71" s="1059"/>
      <c r="AS71" s="1059"/>
      <c r="AT71" s="1059"/>
      <c r="AU71" s="1059"/>
      <c r="AV71" s="1059"/>
      <c r="AW71" s="1059"/>
      <c r="AX71" s="1059"/>
      <c r="AY71" s="1059"/>
      <c r="AZ71" s="1059"/>
      <c r="BA71" s="1059"/>
      <c r="BB71" s="1059"/>
      <c r="BC71" s="1059"/>
      <c r="BD71" s="1059"/>
      <c r="BE71" s="1059"/>
      <c r="BF71" s="1059"/>
      <c r="BG71" s="1059"/>
      <c r="BH71" s="1059"/>
      <c r="BI71" s="1059"/>
      <c r="BJ71" s="1059"/>
      <c r="BK71" s="1059"/>
      <c r="BL71" s="1154"/>
    </row>
    <row r="72" spans="3:64" ht="14.4" customHeight="1">
      <c r="C72" s="1153"/>
      <c r="D72" s="1059"/>
      <c r="E72" s="1059"/>
      <c r="F72" s="1059"/>
      <c r="G72" s="1059"/>
      <c r="H72" s="1059"/>
      <c r="I72" s="1059"/>
      <c r="J72" s="1059"/>
      <c r="K72" s="1059"/>
      <c r="L72" s="1059"/>
      <c r="M72" s="1059"/>
      <c r="N72" s="1059"/>
      <c r="O72" s="1059"/>
      <c r="P72" s="1059"/>
      <c r="Q72" s="1059"/>
      <c r="R72" s="1059"/>
      <c r="S72" s="1059"/>
      <c r="T72" s="1059"/>
      <c r="U72" s="1059"/>
      <c r="V72" s="1059"/>
      <c r="W72" s="1059"/>
      <c r="X72" s="1059"/>
      <c r="Y72" s="1059"/>
      <c r="Z72" s="1059"/>
      <c r="AA72" s="1059"/>
      <c r="AB72" s="1059"/>
      <c r="AC72" s="1059"/>
      <c r="AD72" s="1059"/>
      <c r="AE72" s="1059"/>
      <c r="AF72" s="1059"/>
      <c r="AG72" s="1059"/>
      <c r="AH72" s="1059"/>
      <c r="AI72" s="1059"/>
      <c r="AJ72" s="1059"/>
      <c r="AK72" s="1059"/>
      <c r="AL72" s="1059"/>
      <c r="AM72" s="1059"/>
      <c r="AN72" s="1059"/>
      <c r="AO72" s="1059"/>
      <c r="AP72" s="1059"/>
      <c r="AQ72" s="1059"/>
      <c r="AR72" s="1059"/>
      <c r="AS72" s="1059"/>
      <c r="AT72" s="1059"/>
      <c r="AU72" s="1059"/>
      <c r="AV72" s="1059"/>
      <c r="AW72" s="1059"/>
      <c r="AX72" s="1059"/>
      <c r="AY72" s="1059"/>
      <c r="AZ72" s="1059"/>
      <c r="BA72" s="1059"/>
      <c r="BB72" s="1059"/>
      <c r="BC72" s="1059"/>
      <c r="BD72" s="1059"/>
      <c r="BE72" s="1059"/>
      <c r="BF72" s="1059"/>
      <c r="BG72" s="1059"/>
      <c r="BH72" s="1059"/>
      <c r="BI72" s="1059"/>
      <c r="BJ72" s="1059"/>
      <c r="BK72" s="1059"/>
      <c r="BL72" s="1154"/>
    </row>
    <row r="73" spans="3:64" ht="14.4" customHeight="1">
      <c r="C73" s="1153"/>
      <c r="D73" s="1059"/>
      <c r="E73" s="1059"/>
      <c r="F73" s="1059"/>
      <c r="G73" s="1059"/>
      <c r="H73" s="1059"/>
      <c r="I73" s="1059"/>
      <c r="J73" s="1059"/>
      <c r="K73" s="1059"/>
      <c r="L73" s="1059"/>
      <c r="M73" s="1059"/>
      <c r="N73" s="1059"/>
      <c r="O73" s="1059"/>
      <c r="P73" s="1059"/>
      <c r="Q73" s="1059"/>
      <c r="R73" s="1059"/>
      <c r="S73" s="1059"/>
      <c r="T73" s="1059"/>
      <c r="U73" s="1059"/>
      <c r="V73" s="1059"/>
      <c r="W73" s="1059"/>
      <c r="X73" s="1059"/>
      <c r="Y73" s="1059"/>
      <c r="Z73" s="1059"/>
      <c r="AA73" s="1059"/>
      <c r="AB73" s="1059"/>
      <c r="AC73" s="1059"/>
      <c r="AD73" s="1059"/>
      <c r="AE73" s="1059"/>
      <c r="AF73" s="1059"/>
      <c r="AG73" s="1059"/>
      <c r="AH73" s="1059"/>
      <c r="AI73" s="1059"/>
      <c r="AJ73" s="1059"/>
      <c r="AK73" s="1059"/>
      <c r="AL73" s="1059"/>
      <c r="AM73" s="1059"/>
      <c r="AN73" s="1059"/>
      <c r="AO73" s="1059"/>
      <c r="AP73" s="1059"/>
      <c r="AQ73" s="1059"/>
      <c r="AR73" s="1059"/>
      <c r="AS73" s="1059"/>
      <c r="AT73" s="1059"/>
      <c r="AU73" s="1059"/>
      <c r="AV73" s="1059"/>
      <c r="AW73" s="1059"/>
      <c r="AX73" s="1059"/>
      <c r="AY73" s="1059"/>
      <c r="AZ73" s="1059"/>
      <c r="BA73" s="1059"/>
      <c r="BB73" s="1059"/>
      <c r="BC73" s="1059"/>
      <c r="BD73" s="1059"/>
      <c r="BE73" s="1059"/>
      <c r="BF73" s="1059"/>
      <c r="BG73" s="1059"/>
      <c r="BH73" s="1059"/>
      <c r="BI73" s="1059"/>
      <c r="BJ73" s="1059"/>
      <c r="BK73" s="1059"/>
      <c r="BL73" s="1154"/>
    </row>
    <row r="74" spans="3:64" ht="14.4" customHeight="1">
      <c r="C74" s="1153"/>
      <c r="D74" s="1059"/>
      <c r="E74" s="1059"/>
      <c r="F74" s="1059"/>
      <c r="G74" s="1059"/>
      <c r="H74" s="1059"/>
      <c r="I74" s="1059"/>
      <c r="J74" s="1059"/>
      <c r="K74" s="1059"/>
      <c r="L74" s="1059"/>
      <c r="M74" s="1059"/>
      <c r="N74" s="1059"/>
      <c r="O74" s="1059"/>
      <c r="P74" s="1059"/>
      <c r="Q74" s="1059"/>
      <c r="R74" s="1059"/>
      <c r="S74" s="1059"/>
      <c r="T74" s="1059"/>
      <c r="U74" s="1059"/>
      <c r="V74" s="1059"/>
      <c r="W74" s="1059"/>
      <c r="X74" s="1059"/>
      <c r="Y74" s="1059"/>
      <c r="Z74" s="1059"/>
      <c r="AA74" s="1059"/>
      <c r="AB74" s="1059"/>
      <c r="AC74" s="1059"/>
      <c r="AD74" s="1059"/>
      <c r="AE74" s="1059"/>
      <c r="AF74" s="1059"/>
      <c r="AG74" s="1059"/>
      <c r="AH74" s="1059"/>
      <c r="AI74" s="1059"/>
      <c r="AJ74" s="1059"/>
      <c r="AK74" s="1059"/>
      <c r="AL74" s="1059"/>
      <c r="AM74" s="1059"/>
      <c r="AN74" s="1059"/>
      <c r="AO74" s="1059"/>
      <c r="AP74" s="1059"/>
      <c r="AQ74" s="1059"/>
      <c r="AR74" s="1059"/>
      <c r="AS74" s="1059"/>
      <c r="AT74" s="1059"/>
      <c r="AU74" s="1059"/>
      <c r="AV74" s="1059"/>
      <c r="AW74" s="1059"/>
      <c r="AX74" s="1059"/>
      <c r="AY74" s="1059"/>
      <c r="AZ74" s="1059"/>
      <c r="BA74" s="1059"/>
      <c r="BB74" s="1059"/>
      <c r="BC74" s="1059"/>
      <c r="BD74" s="1059"/>
      <c r="BE74" s="1059"/>
      <c r="BF74" s="1059"/>
      <c r="BG74" s="1059"/>
      <c r="BH74" s="1059"/>
      <c r="BI74" s="1059"/>
      <c r="BJ74" s="1059"/>
      <c r="BK74" s="1059"/>
      <c r="BL74" s="1154"/>
    </row>
    <row r="75" spans="3:64" ht="14.4" customHeight="1">
      <c r="C75" s="1153"/>
      <c r="D75" s="1059"/>
      <c r="E75" s="1059"/>
      <c r="F75" s="1059"/>
      <c r="G75" s="1059"/>
      <c r="H75" s="1059"/>
      <c r="I75" s="1059"/>
      <c r="J75" s="1059"/>
      <c r="K75" s="1059"/>
      <c r="L75" s="1059"/>
      <c r="M75" s="1059"/>
      <c r="N75" s="1059"/>
      <c r="O75" s="1059"/>
      <c r="P75" s="1059"/>
      <c r="Q75" s="1059"/>
      <c r="R75" s="1059"/>
      <c r="S75" s="1059"/>
      <c r="T75" s="1059"/>
      <c r="U75" s="1059"/>
      <c r="V75" s="1059"/>
      <c r="W75" s="1059"/>
      <c r="X75" s="1059"/>
      <c r="Y75" s="1059"/>
      <c r="Z75" s="1059"/>
      <c r="AA75" s="1059"/>
      <c r="AB75" s="1059"/>
      <c r="AC75" s="1059"/>
      <c r="AD75" s="1059"/>
      <c r="AE75" s="1059"/>
      <c r="AF75" s="1059"/>
      <c r="AG75" s="1059"/>
      <c r="AH75" s="1059"/>
      <c r="AI75" s="1059"/>
      <c r="AJ75" s="1059"/>
      <c r="AK75" s="1059"/>
      <c r="AL75" s="1059"/>
      <c r="AM75" s="1059"/>
      <c r="AN75" s="1059"/>
      <c r="AO75" s="1059"/>
      <c r="AP75" s="1059"/>
      <c r="AQ75" s="1059"/>
      <c r="AR75" s="1059"/>
      <c r="AS75" s="1059"/>
      <c r="AT75" s="1059"/>
      <c r="AU75" s="1059"/>
      <c r="AV75" s="1059"/>
      <c r="AW75" s="1059"/>
      <c r="AX75" s="1059"/>
      <c r="AY75" s="1059"/>
      <c r="AZ75" s="1059"/>
      <c r="BA75" s="1059"/>
      <c r="BB75" s="1059"/>
      <c r="BC75" s="1059"/>
      <c r="BD75" s="1059"/>
      <c r="BE75" s="1059"/>
      <c r="BF75" s="1059"/>
      <c r="BG75" s="1059"/>
      <c r="BH75" s="1059"/>
      <c r="BI75" s="1059"/>
      <c r="BJ75" s="1059"/>
      <c r="BK75" s="1059"/>
      <c r="BL75" s="1154"/>
    </row>
    <row r="76" spans="3:64" ht="14.4" customHeight="1">
      <c r="C76" s="1153"/>
      <c r="D76" s="1059"/>
      <c r="E76" s="1059"/>
      <c r="F76" s="1059"/>
      <c r="G76" s="1059"/>
      <c r="H76" s="1059"/>
      <c r="I76" s="1059"/>
      <c r="J76" s="1059"/>
      <c r="K76" s="1059"/>
      <c r="L76" s="1059"/>
      <c r="M76" s="1059"/>
      <c r="N76" s="1059"/>
      <c r="O76" s="1059"/>
      <c r="P76" s="1059"/>
      <c r="Q76" s="1059"/>
      <c r="R76" s="1059"/>
      <c r="S76" s="1059"/>
      <c r="T76" s="1059"/>
      <c r="U76" s="1059"/>
      <c r="V76" s="1059"/>
      <c r="W76" s="1059"/>
      <c r="X76" s="1059"/>
      <c r="Y76" s="1059"/>
      <c r="Z76" s="1059"/>
      <c r="AA76" s="1059"/>
      <c r="AB76" s="1059"/>
      <c r="AC76" s="1059"/>
      <c r="AD76" s="1059"/>
      <c r="AE76" s="1059"/>
      <c r="AF76" s="1059"/>
      <c r="AG76" s="1059"/>
      <c r="AH76" s="1059"/>
      <c r="AI76" s="1059"/>
      <c r="AJ76" s="1059"/>
      <c r="AK76" s="1059"/>
      <c r="AL76" s="1059"/>
      <c r="AM76" s="1059"/>
      <c r="AN76" s="1059"/>
      <c r="AO76" s="1059"/>
      <c r="AP76" s="1059"/>
      <c r="AQ76" s="1059"/>
      <c r="AR76" s="1059"/>
      <c r="AS76" s="1059"/>
      <c r="AT76" s="1059"/>
      <c r="AU76" s="1059"/>
      <c r="AV76" s="1059"/>
      <c r="AW76" s="1059"/>
      <c r="AX76" s="1059"/>
      <c r="AY76" s="1059"/>
      <c r="AZ76" s="1059"/>
      <c r="BA76" s="1059"/>
      <c r="BB76" s="1059"/>
      <c r="BC76" s="1059"/>
      <c r="BD76" s="1059"/>
      <c r="BE76" s="1059"/>
      <c r="BF76" s="1059"/>
      <c r="BG76" s="1059"/>
      <c r="BH76" s="1059"/>
      <c r="BI76" s="1059"/>
      <c r="BJ76" s="1059"/>
      <c r="BK76" s="1059"/>
      <c r="BL76" s="1154"/>
    </row>
    <row r="77" spans="3:64" ht="14.4" customHeight="1">
      <c r="C77" s="1153"/>
      <c r="D77" s="1059"/>
      <c r="E77" s="1059"/>
      <c r="F77" s="1059"/>
      <c r="G77" s="1059"/>
      <c r="H77" s="1059"/>
      <c r="I77" s="1059"/>
      <c r="J77" s="1059"/>
      <c r="K77" s="1059"/>
      <c r="L77" s="1059"/>
      <c r="M77" s="1059"/>
      <c r="N77" s="1059"/>
      <c r="O77" s="1059"/>
      <c r="P77" s="1059"/>
      <c r="Q77" s="1059"/>
      <c r="R77" s="1059"/>
      <c r="S77" s="1059"/>
      <c r="T77" s="1059"/>
      <c r="U77" s="1059"/>
      <c r="V77" s="1059"/>
      <c r="W77" s="1059"/>
      <c r="X77" s="1059"/>
      <c r="Y77" s="1059"/>
      <c r="Z77" s="1059"/>
      <c r="AA77" s="1059"/>
      <c r="AB77" s="1059"/>
      <c r="AC77" s="1059"/>
      <c r="AD77" s="1059"/>
      <c r="AE77" s="1059"/>
      <c r="AF77" s="1059"/>
      <c r="AG77" s="1059"/>
      <c r="AH77" s="1059"/>
      <c r="AI77" s="1059"/>
      <c r="AJ77" s="1059"/>
      <c r="AK77" s="1059"/>
      <c r="AL77" s="1059"/>
      <c r="AM77" s="1059"/>
      <c r="AN77" s="1059"/>
      <c r="AO77" s="1059"/>
      <c r="AP77" s="1059"/>
      <c r="AQ77" s="1059"/>
      <c r="AR77" s="1059"/>
      <c r="AS77" s="1059"/>
      <c r="AT77" s="1059"/>
      <c r="AU77" s="1059"/>
      <c r="AV77" s="1059"/>
      <c r="AW77" s="1059"/>
      <c r="AX77" s="1059"/>
      <c r="AY77" s="1059"/>
      <c r="AZ77" s="1059"/>
      <c r="BA77" s="1059"/>
      <c r="BB77" s="1059"/>
      <c r="BC77" s="1059"/>
      <c r="BD77" s="1059"/>
      <c r="BE77" s="1059"/>
      <c r="BF77" s="1059"/>
      <c r="BG77" s="1059"/>
      <c r="BH77" s="1059"/>
      <c r="BI77" s="1059"/>
      <c r="BJ77" s="1059"/>
      <c r="BK77" s="1059"/>
      <c r="BL77" s="1154"/>
    </row>
    <row r="78" spans="3:64" ht="14.4" customHeight="1">
      <c r="C78" s="1153"/>
      <c r="D78" s="1059"/>
      <c r="E78" s="1059"/>
      <c r="F78" s="1059"/>
      <c r="G78" s="1059"/>
      <c r="H78" s="1059"/>
      <c r="I78" s="1059"/>
      <c r="J78" s="1059"/>
      <c r="K78" s="1059"/>
      <c r="L78" s="1059"/>
      <c r="M78" s="1059"/>
      <c r="N78" s="1059"/>
      <c r="O78" s="1059"/>
      <c r="P78" s="1059"/>
      <c r="Q78" s="1059"/>
      <c r="R78" s="1059"/>
      <c r="S78" s="1059"/>
      <c r="T78" s="1059"/>
      <c r="U78" s="1059"/>
      <c r="V78" s="1059"/>
      <c r="W78" s="1059"/>
      <c r="X78" s="1059"/>
      <c r="Y78" s="1059"/>
      <c r="Z78" s="1059"/>
      <c r="AA78" s="1059"/>
      <c r="AB78" s="1059"/>
      <c r="AC78" s="1059"/>
      <c r="AD78" s="1059"/>
      <c r="AE78" s="1059"/>
      <c r="AF78" s="1059"/>
      <c r="AG78" s="1059"/>
      <c r="AH78" s="1059"/>
      <c r="AI78" s="1059"/>
      <c r="AJ78" s="1059"/>
      <c r="AK78" s="1059"/>
      <c r="AL78" s="1059"/>
      <c r="AM78" s="1059"/>
      <c r="AN78" s="1059"/>
      <c r="AO78" s="1059"/>
      <c r="AP78" s="1059"/>
      <c r="AQ78" s="1059"/>
      <c r="AR78" s="1059"/>
      <c r="AS78" s="1059"/>
      <c r="AT78" s="1059"/>
      <c r="AU78" s="1059"/>
      <c r="AV78" s="1059"/>
      <c r="AW78" s="1059"/>
      <c r="AX78" s="1059"/>
      <c r="AY78" s="1059"/>
      <c r="AZ78" s="1059"/>
      <c r="BA78" s="1059"/>
      <c r="BB78" s="1059"/>
      <c r="BC78" s="1059"/>
      <c r="BD78" s="1059"/>
      <c r="BE78" s="1059"/>
      <c r="BF78" s="1059"/>
      <c r="BG78" s="1059"/>
      <c r="BH78" s="1059"/>
      <c r="BI78" s="1059"/>
      <c r="BJ78" s="1059"/>
      <c r="BK78" s="1059"/>
      <c r="BL78" s="1154"/>
    </row>
    <row r="79" spans="3:64" ht="14.4" customHeight="1">
      <c r="C79" s="1153"/>
      <c r="D79" s="1059"/>
      <c r="E79" s="1059"/>
      <c r="F79" s="1059"/>
      <c r="G79" s="1059"/>
      <c r="H79" s="1059"/>
      <c r="I79" s="1059"/>
      <c r="J79" s="1059"/>
      <c r="K79" s="1059"/>
      <c r="L79" s="1059"/>
      <c r="M79" s="1059"/>
      <c r="N79" s="1059"/>
      <c r="O79" s="1059"/>
      <c r="P79" s="1059"/>
      <c r="Q79" s="1059"/>
      <c r="R79" s="1059"/>
      <c r="S79" s="1059"/>
      <c r="T79" s="1059"/>
      <c r="U79" s="1059"/>
      <c r="V79" s="1059"/>
      <c r="W79" s="1059"/>
      <c r="X79" s="1059"/>
      <c r="Y79" s="1059"/>
      <c r="Z79" s="1059"/>
      <c r="AA79" s="1059"/>
      <c r="AB79" s="1059"/>
      <c r="AC79" s="1059"/>
      <c r="AD79" s="1059"/>
      <c r="AE79" s="1059"/>
      <c r="AF79" s="1059"/>
      <c r="AG79" s="1059"/>
      <c r="AH79" s="1059"/>
      <c r="AI79" s="1059"/>
      <c r="AJ79" s="1059"/>
      <c r="AK79" s="1059"/>
      <c r="AL79" s="1059"/>
      <c r="AM79" s="1059"/>
      <c r="AN79" s="1059"/>
      <c r="AO79" s="1059"/>
      <c r="AP79" s="1059"/>
      <c r="AQ79" s="1059"/>
      <c r="AR79" s="1059"/>
      <c r="AS79" s="1059"/>
      <c r="AT79" s="1059"/>
      <c r="AU79" s="1059"/>
      <c r="AV79" s="1059"/>
      <c r="AW79" s="1059"/>
      <c r="AX79" s="1059"/>
      <c r="AY79" s="1059"/>
      <c r="AZ79" s="1059"/>
      <c r="BA79" s="1059"/>
      <c r="BB79" s="1059"/>
      <c r="BC79" s="1059"/>
      <c r="BD79" s="1059"/>
      <c r="BE79" s="1059"/>
      <c r="BF79" s="1059"/>
      <c r="BG79" s="1059"/>
      <c r="BH79" s="1059"/>
      <c r="BI79" s="1059"/>
      <c r="BJ79" s="1059"/>
      <c r="BK79" s="1059"/>
      <c r="BL79" s="1154"/>
    </row>
    <row r="80" spans="3:64" ht="14.4" customHeight="1">
      <c r="C80" s="1153"/>
      <c r="D80" s="1059"/>
      <c r="E80" s="1059"/>
      <c r="F80" s="1059"/>
      <c r="G80" s="1059"/>
      <c r="H80" s="1059"/>
      <c r="I80" s="1059"/>
      <c r="J80" s="1059"/>
      <c r="K80" s="1059"/>
      <c r="L80" s="1059"/>
      <c r="M80" s="1059"/>
      <c r="N80" s="1059"/>
      <c r="O80" s="1059"/>
      <c r="P80" s="1059"/>
      <c r="Q80" s="1059"/>
      <c r="R80" s="1059"/>
      <c r="S80" s="1059"/>
      <c r="T80" s="1059"/>
      <c r="U80" s="1059"/>
      <c r="V80" s="1059"/>
      <c r="W80" s="1059"/>
      <c r="X80" s="1059"/>
      <c r="Y80" s="1059"/>
      <c r="Z80" s="1059"/>
      <c r="AA80" s="1059"/>
      <c r="AB80" s="1059"/>
      <c r="AC80" s="1059"/>
      <c r="AD80" s="1059"/>
      <c r="AE80" s="1059"/>
      <c r="AF80" s="1059"/>
      <c r="AG80" s="1059"/>
      <c r="AH80" s="1059"/>
      <c r="AI80" s="1059"/>
      <c r="AJ80" s="1059"/>
      <c r="AK80" s="1059"/>
      <c r="AL80" s="1059"/>
      <c r="AM80" s="1059"/>
      <c r="AN80" s="1059"/>
      <c r="AO80" s="1059"/>
      <c r="AP80" s="1059"/>
      <c r="AQ80" s="1059"/>
      <c r="AR80" s="1059"/>
      <c r="AS80" s="1059"/>
      <c r="AT80" s="1059"/>
      <c r="AU80" s="1059"/>
      <c r="AV80" s="1059"/>
      <c r="AW80" s="1059"/>
      <c r="AX80" s="1059"/>
      <c r="AY80" s="1059"/>
      <c r="AZ80" s="1059"/>
      <c r="BA80" s="1059"/>
      <c r="BB80" s="1059"/>
      <c r="BC80" s="1059"/>
      <c r="BD80" s="1059"/>
      <c r="BE80" s="1059"/>
      <c r="BF80" s="1059"/>
      <c r="BG80" s="1059"/>
      <c r="BH80" s="1059"/>
      <c r="BI80" s="1059"/>
      <c r="BJ80" s="1059"/>
      <c r="BK80" s="1059"/>
      <c r="BL80" s="1154"/>
    </row>
    <row r="81" spans="3:64" s="7" customFormat="1" ht="22.2" customHeight="1">
      <c r="C81" s="1153"/>
      <c r="D81" s="1059"/>
      <c r="E81" s="1059"/>
      <c r="F81" s="1059"/>
      <c r="G81" s="1059"/>
      <c r="H81" s="1059"/>
      <c r="I81" s="1059"/>
      <c r="J81" s="1059"/>
      <c r="K81" s="1059"/>
      <c r="L81" s="1059"/>
      <c r="M81" s="1059"/>
      <c r="N81" s="1059"/>
      <c r="O81" s="1059"/>
      <c r="P81" s="1059"/>
      <c r="Q81" s="1059"/>
      <c r="R81" s="1059"/>
      <c r="S81" s="1059"/>
      <c r="T81" s="1059"/>
      <c r="U81" s="1059"/>
      <c r="V81" s="1059"/>
      <c r="W81" s="1059"/>
      <c r="X81" s="1059"/>
      <c r="Y81" s="1059"/>
      <c r="Z81" s="1059"/>
      <c r="AA81" s="1059"/>
      <c r="AB81" s="1059"/>
      <c r="AC81" s="1059"/>
      <c r="AD81" s="1059"/>
      <c r="AE81" s="1059"/>
      <c r="AF81" s="1059"/>
      <c r="AG81" s="1059"/>
      <c r="AH81" s="1059"/>
      <c r="AI81" s="1059"/>
      <c r="AJ81" s="1059"/>
      <c r="AK81" s="1059"/>
      <c r="AL81" s="1059"/>
      <c r="AM81" s="1059"/>
      <c r="AN81" s="1059"/>
      <c r="AO81" s="1059"/>
      <c r="AP81" s="1059"/>
      <c r="AQ81" s="1059"/>
      <c r="AR81" s="1059"/>
      <c r="AS81" s="1059"/>
      <c r="AT81" s="1059"/>
      <c r="AU81" s="1059"/>
      <c r="AV81" s="1059"/>
      <c r="AW81" s="1059"/>
      <c r="AX81" s="1059"/>
      <c r="AY81" s="1059"/>
      <c r="AZ81" s="1059"/>
      <c r="BA81" s="1059"/>
      <c r="BB81" s="1059"/>
      <c r="BC81" s="1059"/>
      <c r="BD81" s="1059"/>
      <c r="BE81" s="1059"/>
      <c r="BF81" s="1059"/>
      <c r="BG81" s="1059"/>
      <c r="BH81" s="1059"/>
      <c r="BI81" s="1059"/>
      <c r="BJ81" s="1059"/>
      <c r="BK81" s="1059"/>
      <c r="BL81" s="1154"/>
    </row>
    <row r="82" spans="3:64" s="7" customFormat="1" ht="8.1" customHeight="1">
      <c r="C82" s="1153"/>
      <c r="D82" s="1059"/>
      <c r="E82" s="1059"/>
      <c r="F82" s="1059"/>
      <c r="G82" s="1059"/>
      <c r="H82" s="1059"/>
      <c r="I82" s="1059"/>
      <c r="J82" s="1059"/>
      <c r="K82" s="1059"/>
      <c r="L82" s="1059"/>
      <c r="M82" s="1059"/>
      <c r="N82" s="1059"/>
      <c r="O82" s="1059"/>
      <c r="P82" s="1059"/>
      <c r="Q82" s="1059"/>
      <c r="R82" s="1059"/>
      <c r="S82" s="1059"/>
      <c r="T82" s="1059"/>
      <c r="U82" s="1059"/>
      <c r="V82" s="1059"/>
      <c r="W82" s="1059"/>
      <c r="X82" s="1059"/>
      <c r="Y82" s="1059"/>
      <c r="Z82" s="1059"/>
      <c r="AA82" s="1059"/>
      <c r="AB82" s="1059"/>
      <c r="AC82" s="1059"/>
      <c r="AD82" s="1059"/>
      <c r="AE82" s="1059"/>
      <c r="AF82" s="1059"/>
      <c r="AG82" s="1059"/>
      <c r="AH82" s="1059"/>
      <c r="AI82" s="1059"/>
      <c r="AJ82" s="1059"/>
      <c r="AK82" s="1059"/>
      <c r="AL82" s="1059"/>
      <c r="AM82" s="1059"/>
      <c r="AN82" s="1059"/>
      <c r="AO82" s="1059"/>
      <c r="AP82" s="1059"/>
      <c r="AQ82" s="1059"/>
      <c r="AR82" s="1059"/>
      <c r="AS82" s="1059"/>
      <c r="AT82" s="1059"/>
      <c r="AU82" s="1059"/>
      <c r="AV82" s="1059"/>
      <c r="AW82" s="1059"/>
      <c r="AX82" s="1059"/>
      <c r="AY82" s="1059"/>
      <c r="AZ82" s="1059"/>
      <c r="BA82" s="1059"/>
      <c r="BB82" s="1059"/>
      <c r="BC82" s="1059"/>
      <c r="BD82" s="1059"/>
      <c r="BE82" s="1059"/>
      <c r="BF82" s="1059"/>
      <c r="BG82" s="1059"/>
      <c r="BH82" s="1059"/>
      <c r="BI82" s="1059"/>
      <c r="BJ82" s="1059"/>
      <c r="BK82" s="1059"/>
      <c r="BL82" s="1154"/>
    </row>
    <row r="83" spans="3:64" ht="14.4" customHeight="1" thickBot="1">
      <c r="C83" s="1155"/>
      <c r="D83" s="1156"/>
      <c r="E83" s="1156"/>
      <c r="F83" s="1156"/>
      <c r="G83" s="1156"/>
      <c r="H83" s="1156"/>
      <c r="I83" s="1156"/>
      <c r="J83" s="1156"/>
      <c r="K83" s="1156"/>
      <c r="L83" s="1156"/>
      <c r="M83" s="1156"/>
      <c r="N83" s="1156"/>
      <c r="O83" s="1156"/>
      <c r="P83" s="1156"/>
      <c r="Q83" s="1156"/>
      <c r="R83" s="1156"/>
      <c r="S83" s="1156"/>
      <c r="T83" s="1156"/>
      <c r="U83" s="1156"/>
      <c r="V83" s="1156"/>
      <c r="W83" s="1156"/>
      <c r="X83" s="1156"/>
      <c r="Y83" s="1156"/>
      <c r="Z83" s="1156"/>
      <c r="AA83" s="1156"/>
      <c r="AB83" s="1156"/>
      <c r="AC83" s="1156"/>
      <c r="AD83" s="1156"/>
      <c r="AE83" s="1156"/>
      <c r="AF83" s="1156"/>
      <c r="AG83" s="1156"/>
      <c r="AH83" s="1156"/>
      <c r="AI83" s="1156"/>
      <c r="AJ83" s="1156"/>
      <c r="AK83" s="1156"/>
      <c r="AL83" s="1156"/>
      <c r="AM83" s="1156"/>
      <c r="AN83" s="1156"/>
      <c r="AO83" s="1156"/>
      <c r="AP83" s="1156"/>
      <c r="AQ83" s="1156"/>
      <c r="AR83" s="1156"/>
      <c r="AS83" s="1156"/>
      <c r="AT83" s="1156"/>
      <c r="AU83" s="1156"/>
      <c r="AV83" s="1156"/>
      <c r="AW83" s="1156"/>
      <c r="AX83" s="1156"/>
      <c r="AY83" s="1156"/>
      <c r="AZ83" s="1156"/>
      <c r="BA83" s="1156"/>
      <c r="BB83" s="1156"/>
      <c r="BC83" s="1156"/>
      <c r="BD83" s="1156"/>
      <c r="BE83" s="1156"/>
      <c r="BF83" s="1156"/>
      <c r="BG83" s="1156"/>
      <c r="BH83" s="1156"/>
      <c r="BI83" s="1156"/>
      <c r="BJ83" s="1156"/>
      <c r="BK83" s="1156"/>
      <c r="BL83" s="1157"/>
    </row>
  </sheetData>
  <sheetProtection insertHyperlinks="0"/>
  <mergeCells count="22">
    <mergeCell ref="P11:AF11"/>
    <mergeCell ref="P12:AF12"/>
    <mergeCell ref="P14:AF14"/>
    <mergeCell ref="P13:AF13"/>
    <mergeCell ref="C13:L13"/>
    <mergeCell ref="N13:O13"/>
    <mergeCell ref="C16:BL83"/>
    <mergeCell ref="C3:BL5"/>
    <mergeCell ref="C6:BL8"/>
    <mergeCell ref="AS10:BJ10"/>
    <mergeCell ref="AS11:BJ11"/>
    <mergeCell ref="AG10:AR10"/>
    <mergeCell ref="AG11:AR11"/>
    <mergeCell ref="C10:O10"/>
    <mergeCell ref="C11:O11"/>
    <mergeCell ref="AS12:BJ12"/>
    <mergeCell ref="AS13:BJ13"/>
    <mergeCell ref="AG12:AR12"/>
    <mergeCell ref="AG13:AR13"/>
    <mergeCell ref="C12:O12"/>
    <mergeCell ref="C14:O14"/>
    <mergeCell ref="P10:AF10"/>
  </mergeCells>
  <printOptions horizontalCentered="1"/>
  <pageMargins left="0.23622047244094491" right="0.23622047244094491" top="0.27559055118110237" bottom="0.39370078740157483" header="0" footer="0.19685039370078741"/>
  <pageSetup scale="53" orientation="portrait" r:id="rId1"/>
  <headerFooter alignWithMargins="0">
    <oddHeader>&amp;L&amp;G&amp;R&amp;"-,Bold"GL-PPAP-001.03</oddHeader>
    <oddFooter>&amp;LEffective Date: 01/06/2023&amp;C&amp;P / &amp;N&amp;RRevision 1</oddFooter>
  </headerFooter>
  <ignoredErrors>
    <ignoredError sqref="AS10:AS1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1:CD1980"/>
  <sheetViews>
    <sheetView showGridLines="0" topLeftCell="A19" zoomScale="40" zoomScaleNormal="40" zoomScaleSheetLayoutView="25" zoomScalePageLayoutView="40" workbookViewId="0">
      <selection activeCell="K88" sqref="K88"/>
    </sheetView>
  </sheetViews>
  <sheetFormatPr defaultColWidth="8.6640625" defaultRowHeight="13.8"/>
  <cols>
    <col min="1" max="1" width="1.6640625" style="87" customWidth="1"/>
    <col min="2" max="2" width="7.88671875" style="85" customWidth="1"/>
    <col min="3" max="3" width="37.33203125" style="86" customWidth="1"/>
    <col min="4" max="4" width="25.6640625" style="52" customWidth="1"/>
    <col min="5" max="5" width="25.6640625" style="44" customWidth="1"/>
    <col min="6" max="6" width="7.6640625" style="85" customWidth="1"/>
    <col min="7" max="7" width="13.6640625" style="87" customWidth="1"/>
    <col min="8" max="8" width="27.5546875" style="52" customWidth="1"/>
    <col min="9" max="9" width="9.6640625" style="85" customWidth="1"/>
    <col min="10" max="10" width="21.6640625" style="85" customWidth="1"/>
    <col min="11" max="11" width="21.6640625" style="52" customWidth="1"/>
    <col min="12" max="12" width="10.33203125" style="85" customWidth="1"/>
    <col min="13" max="13" width="12.44140625" style="85" customWidth="1"/>
    <col min="14" max="14" width="10.33203125" style="85" bestFit="1" customWidth="1"/>
    <col min="15" max="15" width="80" style="52" customWidth="1"/>
    <col min="16" max="16" width="26.6640625" style="85" customWidth="1"/>
    <col min="17" max="17" width="26.6640625" style="43" customWidth="1"/>
    <col min="18" max="18" width="15.6640625" style="52" customWidth="1"/>
    <col min="19" max="22" width="5.6640625" style="52" customWidth="1"/>
    <col min="23" max="16384" width="8.6640625" style="87"/>
  </cols>
  <sheetData>
    <row r="1" spans="2:82" ht="63" customHeight="1" thickBot="1">
      <c r="E1" s="52"/>
      <c r="P1" s="87"/>
      <c r="Q1" s="87"/>
      <c r="R1" s="87"/>
    </row>
    <row r="2" spans="2:82" ht="73.5" customHeight="1" thickBot="1">
      <c r="B2" s="1185" t="s">
        <v>140</v>
      </c>
      <c r="C2" s="1186"/>
      <c r="D2" s="1186"/>
      <c r="E2" s="1186"/>
      <c r="F2" s="1186"/>
      <c r="G2" s="1186"/>
      <c r="H2" s="1186"/>
      <c r="I2" s="1186"/>
      <c r="J2" s="1186"/>
      <c r="K2" s="1186"/>
      <c r="L2" s="1186"/>
      <c r="M2" s="1186"/>
      <c r="N2" s="1186"/>
      <c r="O2" s="1186"/>
      <c r="P2" s="1186"/>
      <c r="Q2" s="1186"/>
      <c r="R2" s="1186"/>
      <c r="S2" s="1186"/>
      <c r="T2" s="1186"/>
      <c r="U2" s="1186"/>
      <c r="V2" s="1187"/>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row>
    <row r="3" spans="2:82" ht="46.5" customHeight="1" thickBot="1">
      <c r="B3" s="1173" t="s">
        <v>141</v>
      </c>
      <c r="C3" s="1174"/>
      <c r="D3" s="1195"/>
      <c r="E3" s="1195"/>
      <c r="F3" s="1195"/>
      <c r="G3" s="1195"/>
      <c r="H3" s="1195"/>
      <c r="I3" s="174"/>
      <c r="J3" s="174"/>
      <c r="K3" s="175"/>
      <c r="L3" s="174"/>
      <c r="M3" s="174"/>
      <c r="N3" s="174"/>
      <c r="O3" s="175"/>
      <c r="P3" s="174"/>
      <c r="Q3" s="176"/>
      <c r="R3" s="175"/>
      <c r="S3" s="175"/>
      <c r="T3" s="175"/>
      <c r="U3" s="175"/>
      <c r="V3" s="175"/>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row>
    <row r="4" spans="2:82" s="55" customFormat="1" ht="49.95" customHeight="1">
      <c r="B4" s="1192" t="s">
        <v>31</v>
      </c>
      <c r="C4" s="1178" t="s">
        <v>142</v>
      </c>
      <c r="D4" s="1175" t="s">
        <v>143</v>
      </c>
      <c r="E4" s="1175" t="s">
        <v>144</v>
      </c>
      <c r="F4" s="1179" t="s">
        <v>145</v>
      </c>
      <c r="G4" s="1175" t="s">
        <v>146</v>
      </c>
      <c r="H4" s="1175" t="s">
        <v>147</v>
      </c>
      <c r="I4" s="1188" t="s">
        <v>148</v>
      </c>
      <c r="J4" s="1198" t="s">
        <v>149</v>
      </c>
      <c r="K4" s="1198" t="s">
        <v>150</v>
      </c>
      <c r="L4" s="1188" t="s">
        <v>151</v>
      </c>
      <c r="M4" s="1188" t="s">
        <v>152</v>
      </c>
      <c r="N4" s="1188" t="s">
        <v>153</v>
      </c>
      <c r="O4" s="1178" t="s">
        <v>154</v>
      </c>
      <c r="P4" s="1178" t="s">
        <v>155</v>
      </c>
      <c r="Q4" s="1178" t="s">
        <v>156</v>
      </c>
      <c r="R4" s="1178" t="s">
        <v>157</v>
      </c>
      <c r="S4" s="1178"/>
      <c r="T4" s="1178"/>
      <c r="U4" s="1178"/>
      <c r="V4" s="1189"/>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row>
    <row r="5" spans="2:82" s="55" customFormat="1" ht="49.95" customHeight="1">
      <c r="B5" s="1193"/>
      <c r="C5" s="1176"/>
      <c r="D5" s="1176"/>
      <c r="E5" s="1176"/>
      <c r="F5" s="1180"/>
      <c r="G5" s="1176"/>
      <c r="H5" s="1176"/>
      <c r="I5" s="1180"/>
      <c r="J5" s="1199"/>
      <c r="K5" s="1199"/>
      <c r="L5" s="1180"/>
      <c r="M5" s="1180"/>
      <c r="N5" s="1180"/>
      <c r="O5" s="1176"/>
      <c r="P5" s="1176"/>
      <c r="Q5" s="1176"/>
      <c r="R5" s="1176" t="s">
        <v>158</v>
      </c>
      <c r="S5" s="1190" t="s">
        <v>159</v>
      </c>
      <c r="T5" s="1190" t="s">
        <v>160</v>
      </c>
      <c r="U5" s="1190" t="s">
        <v>161</v>
      </c>
      <c r="V5" s="1196" t="s">
        <v>153</v>
      </c>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row>
    <row r="6" spans="2:82" s="56" customFormat="1" ht="49.95" customHeight="1" thickBot="1">
      <c r="B6" s="1194"/>
      <c r="C6" s="1177"/>
      <c r="D6" s="1177"/>
      <c r="E6" s="1177"/>
      <c r="F6" s="1181"/>
      <c r="G6" s="602" t="s">
        <v>162</v>
      </c>
      <c r="H6" s="1177"/>
      <c r="I6" s="1181"/>
      <c r="J6" s="1200"/>
      <c r="K6" s="1200"/>
      <c r="L6" s="1181"/>
      <c r="M6" s="1181"/>
      <c r="N6" s="1181"/>
      <c r="O6" s="1177"/>
      <c r="P6" s="1177"/>
      <c r="Q6" s="1177"/>
      <c r="R6" s="1177"/>
      <c r="S6" s="1191"/>
      <c r="T6" s="1191"/>
      <c r="U6" s="1191"/>
      <c r="V6" s="1197"/>
      <c r="W6" s="8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row>
    <row r="7" spans="2:82" s="41" customFormat="1" ht="6" customHeight="1">
      <c r="B7" s="603"/>
      <c r="C7" s="604"/>
      <c r="D7" s="604"/>
      <c r="E7" s="604"/>
      <c r="F7" s="604"/>
      <c r="G7" s="604"/>
      <c r="H7" s="604"/>
      <c r="I7" s="604"/>
      <c r="J7" s="604"/>
      <c r="K7" s="604"/>
      <c r="L7" s="604"/>
      <c r="M7" s="604"/>
      <c r="N7" s="604"/>
      <c r="O7" s="604"/>
      <c r="P7" s="604"/>
      <c r="Q7" s="604"/>
      <c r="R7" s="604"/>
      <c r="S7" s="604"/>
      <c r="T7" s="604"/>
      <c r="U7" s="604"/>
      <c r="V7" s="605"/>
    </row>
    <row r="8" spans="2:82" s="42" customFormat="1" ht="60" customHeight="1">
      <c r="B8" s="606"/>
      <c r="C8" s="607"/>
      <c r="D8" s="608"/>
      <c r="E8" s="608"/>
      <c r="F8" s="609"/>
      <c r="G8" s="608"/>
      <c r="H8" s="608"/>
      <c r="I8" s="609"/>
      <c r="J8" s="610"/>
      <c r="K8" s="608"/>
      <c r="L8" s="609"/>
      <c r="M8" s="609"/>
      <c r="N8" s="611"/>
      <c r="O8" s="608"/>
      <c r="P8" s="608"/>
      <c r="Q8" s="606"/>
      <c r="R8" s="608"/>
      <c r="S8" s="609"/>
      <c r="T8" s="609"/>
      <c r="U8" s="609"/>
      <c r="V8" s="611"/>
    </row>
    <row r="9" spans="2:82" s="42" customFormat="1" ht="60" customHeight="1">
      <c r="B9" s="606"/>
      <c r="C9" s="607"/>
      <c r="D9" s="609"/>
      <c r="E9" s="609"/>
      <c r="F9" s="609"/>
      <c r="G9" s="609"/>
      <c r="H9" s="609"/>
      <c r="I9" s="609"/>
      <c r="J9" s="609"/>
      <c r="K9" s="612"/>
      <c r="L9" s="609"/>
      <c r="M9" s="609"/>
      <c r="N9" s="611"/>
      <c r="O9" s="609"/>
      <c r="P9" s="609"/>
      <c r="Q9" s="606"/>
      <c r="R9" s="609"/>
      <c r="S9" s="609"/>
      <c r="T9" s="609"/>
      <c r="U9" s="609"/>
      <c r="V9" s="611"/>
    </row>
    <row r="10" spans="2:82" s="42" customFormat="1" ht="60" customHeight="1">
      <c r="B10" s="1182"/>
      <c r="C10" s="607"/>
      <c r="D10" s="609"/>
      <c r="E10" s="612"/>
      <c r="F10" s="609"/>
      <c r="G10" s="609"/>
      <c r="H10" s="609"/>
      <c r="I10" s="609"/>
      <c r="J10" s="609"/>
      <c r="K10" s="609"/>
      <c r="L10" s="609"/>
      <c r="M10" s="609"/>
      <c r="N10" s="611"/>
      <c r="O10" s="610"/>
      <c r="P10" s="610"/>
      <c r="Q10" s="606"/>
      <c r="R10" s="609"/>
      <c r="S10" s="609"/>
      <c r="T10" s="609"/>
      <c r="U10" s="609"/>
      <c r="V10" s="611"/>
    </row>
    <row r="11" spans="2:82" s="42" customFormat="1" ht="60" customHeight="1">
      <c r="B11" s="1183"/>
      <c r="C11" s="607"/>
      <c r="D11" s="609"/>
      <c r="E11" s="609"/>
      <c r="F11" s="609"/>
      <c r="G11" s="609"/>
      <c r="H11" s="609"/>
      <c r="I11" s="609"/>
      <c r="J11" s="609"/>
      <c r="K11" s="609"/>
      <c r="L11" s="609"/>
      <c r="M11" s="609"/>
      <c r="N11" s="611"/>
      <c r="O11" s="610"/>
      <c r="P11" s="610"/>
      <c r="Q11" s="606"/>
      <c r="R11" s="609"/>
      <c r="S11" s="609"/>
      <c r="T11" s="609"/>
      <c r="U11" s="609"/>
      <c r="V11" s="611"/>
    </row>
    <row r="12" spans="2:82" s="42" customFormat="1" ht="60" customHeight="1">
      <c r="B12" s="1182"/>
      <c r="C12" s="607"/>
      <c r="D12" s="609"/>
      <c r="E12" s="612"/>
      <c r="F12" s="609"/>
      <c r="G12" s="380" t="s">
        <v>163</v>
      </c>
      <c r="H12" s="609"/>
      <c r="I12" s="609"/>
      <c r="J12" s="609"/>
      <c r="K12" s="609"/>
      <c r="L12" s="609"/>
      <c r="M12" s="609"/>
      <c r="N12" s="611"/>
      <c r="O12" s="610"/>
      <c r="P12" s="610"/>
      <c r="Q12" s="606"/>
      <c r="R12" s="609"/>
      <c r="S12" s="609"/>
      <c r="T12" s="609"/>
      <c r="U12" s="609"/>
      <c r="V12" s="611"/>
    </row>
    <row r="13" spans="2:82" s="42" customFormat="1" ht="60" customHeight="1">
      <c r="B13" s="1183"/>
      <c r="C13" s="607"/>
      <c r="D13" s="609"/>
      <c r="E13" s="612"/>
      <c r="F13" s="609"/>
      <c r="G13" s="609"/>
      <c r="H13" s="609"/>
      <c r="I13" s="609"/>
      <c r="J13" s="609"/>
      <c r="K13" s="609"/>
      <c r="L13" s="609"/>
      <c r="M13" s="609"/>
      <c r="N13" s="611"/>
      <c r="O13" s="610"/>
      <c r="P13" s="610"/>
      <c r="Q13" s="606"/>
      <c r="R13" s="609"/>
      <c r="S13" s="609"/>
      <c r="T13" s="609"/>
      <c r="U13" s="609"/>
      <c r="V13" s="611"/>
    </row>
    <row r="14" spans="2:82" s="42" customFormat="1" ht="60" customHeight="1">
      <c r="B14" s="606"/>
      <c r="C14" s="607"/>
      <c r="D14" s="609"/>
      <c r="E14" s="609"/>
      <c r="F14" s="609"/>
      <c r="G14" s="609"/>
      <c r="H14" s="609"/>
      <c r="I14" s="609"/>
      <c r="J14" s="609"/>
      <c r="K14" s="609"/>
      <c r="L14" s="609"/>
      <c r="M14" s="609"/>
      <c r="N14" s="611"/>
      <c r="O14" s="610"/>
      <c r="P14" s="610"/>
      <c r="Q14" s="606"/>
      <c r="R14" s="609"/>
      <c r="S14" s="609"/>
      <c r="T14" s="609"/>
      <c r="U14" s="609"/>
      <c r="V14" s="611"/>
    </row>
    <row r="15" spans="2:82" s="42" customFormat="1" ht="60" customHeight="1">
      <c r="B15" s="1182"/>
      <c r="C15" s="607"/>
      <c r="D15" s="609"/>
      <c r="E15" s="609"/>
      <c r="F15" s="609"/>
      <c r="G15" s="609"/>
      <c r="H15" s="609"/>
      <c r="I15" s="609"/>
      <c r="J15" s="609"/>
      <c r="K15" s="609"/>
      <c r="L15" s="609"/>
      <c r="M15" s="609"/>
      <c r="N15" s="611"/>
      <c r="O15" s="610"/>
      <c r="P15" s="610"/>
      <c r="Q15" s="606"/>
      <c r="R15" s="609"/>
      <c r="S15" s="609"/>
      <c r="T15" s="609"/>
      <c r="U15" s="609"/>
      <c r="V15" s="611"/>
    </row>
    <row r="16" spans="2:82" s="42" customFormat="1" ht="60" customHeight="1">
      <c r="B16" s="1184"/>
      <c r="C16" s="607"/>
      <c r="D16" s="609"/>
      <c r="E16" s="609"/>
      <c r="F16" s="609"/>
      <c r="G16" s="609"/>
      <c r="H16" s="609"/>
      <c r="I16" s="609"/>
      <c r="J16" s="609"/>
      <c r="K16" s="612"/>
      <c r="L16" s="609"/>
      <c r="M16" s="609"/>
      <c r="N16" s="611"/>
      <c r="O16" s="610"/>
      <c r="P16" s="610"/>
      <c r="Q16" s="606"/>
      <c r="R16" s="609"/>
      <c r="S16" s="609"/>
      <c r="T16" s="609"/>
      <c r="U16" s="609"/>
      <c r="V16" s="611"/>
    </row>
    <row r="17" spans="2:22" s="42" customFormat="1" ht="60" customHeight="1">
      <c r="B17" s="1184"/>
      <c r="C17" s="607"/>
      <c r="D17" s="609"/>
      <c r="E17" s="609"/>
      <c r="F17" s="609"/>
      <c r="G17" s="609"/>
      <c r="H17" s="609"/>
      <c r="I17" s="609"/>
      <c r="J17" s="609"/>
      <c r="K17" s="612"/>
      <c r="L17" s="609"/>
      <c r="M17" s="609"/>
      <c r="N17" s="611"/>
      <c r="O17" s="610"/>
      <c r="P17" s="610"/>
      <c r="Q17" s="606"/>
      <c r="R17" s="609"/>
      <c r="S17" s="609"/>
      <c r="T17" s="609"/>
      <c r="U17" s="609"/>
      <c r="V17" s="611"/>
    </row>
    <row r="18" spans="2:22" s="42" customFormat="1" ht="60" customHeight="1">
      <c r="B18" s="1184"/>
      <c r="C18" s="607"/>
      <c r="D18" s="609"/>
      <c r="E18" s="609"/>
      <c r="F18" s="609"/>
      <c r="G18" s="609"/>
      <c r="H18" s="609"/>
      <c r="I18" s="609"/>
      <c r="J18" s="609"/>
      <c r="K18" s="612"/>
      <c r="L18" s="609"/>
      <c r="M18" s="609"/>
      <c r="N18" s="611"/>
      <c r="O18" s="610"/>
      <c r="P18" s="610"/>
      <c r="Q18" s="606"/>
      <c r="R18" s="609"/>
      <c r="S18" s="609"/>
      <c r="T18" s="609"/>
      <c r="U18" s="609"/>
      <c r="V18" s="611"/>
    </row>
    <row r="19" spans="2:22" s="42" customFormat="1" ht="60" customHeight="1">
      <c r="B19" s="1184"/>
      <c r="C19" s="607"/>
      <c r="D19" s="609"/>
      <c r="E19" s="609"/>
      <c r="F19" s="609"/>
      <c r="G19" s="609"/>
      <c r="H19" s="609"/>
      <c r="I19" s="609"/>
      <c r="J19" s="609"/>
      <c r="K19" s="612"/>
      <c r="L19" s="609"/>
      <c r="M19" s="609"/>
      <c r="N19" s="611"/>
      <c r="O19" s="610"/>
      <c r="P19" s="610"/>
      <c r="Q19" s="606"/>
      <c r="R19" s="609"/>
      <c r="S19" s="609"/>
      <c r="T19" s="609"/>
      <c r="U19" s="609"/>
      <c r="V19" s="611"/>
    </row>
    <row r="20" spans="2:22" s="42" customFormat="1" ht="60" customHeight="1">
      <c r="B20" s="1184"/>
      <c r="C20" s="607"/>
      <c r="D20" s="609"/>
      <c r="E20" s="609"/>
      <c r="F20" s="609"/>
      <c r="G20" s="609"/>
      <c r="H20" s="609"/>
      <c r="I20" s="609"/>
      <c r="J20" s="609"/>
      <c r="K20" s="612"/>
      <c r="L20" s="609"/>
      <c r="M20" s="609"/>
      <c r="N20" s="611"/>
      <c r="O20" s="610"/>
      <c r="P20" s="610"/>
      <c r="Q20" s="606"/>
      <c r="R20" s="609"/>
      <c r="S20" s="609"/>
      <c r="T20" s="609"/>
      <c r="U20" s="609"/>
      <c r="V20" s="611"/>
    </row>
    <row r="21" spans="2:22" s="42" customFormat="1" ht="60" customHeight="1">
      <c r="B21" s="1184"/>
      <c r="C21" s="607"/>
      <c r="D21" s="609"/>
      <c r="E21" s="609"/>
      <c r="F21" s="609"/>
      <c r="G21" s="609"/>
      <c r="H21" s="609"/>
      <c r="I21" s="609"/>
      <c r="J21" s="609"/>
      <c r="K21" s="612"/>
      <c r="L21" s="609"/>
      <c r="M21" s="609"/>
      <c r="N21" s="611"/>
      <c r="O21" s="610"/>
      <c r="P21" s="610"/>
      <c r="Q21" s="606"/>
      <c r="R21" s="609"/>
      <c r="S21" s="609"/>
      <c r="T21" s="609"/>
      <c r="U21" s="609"/>
      <c r="V21" s="611"/>
    </row>
    <row r="22" spans="2:22" s="42" customFormat="1" ht="60" customHeight="1">
      <c r="B22" s="1184"/>
      <c r="C22" s="607"/>
      <c r="D22" s="609"/>
      <c r="E22" s="609"/>
      <c r="F22" s="609"/>
      <c r="G22" s="609"/>
      <c r="H22" s="609"/>
      <c r="I22" s="609"/>
      <c r="J22" s="609"/>
      <c r="K22" s="612"/>
      <c r="L22" s="609"/>
      <c r="M22" s="609"/>
      <c r="N22" s="611"/>
      <c r="O22" s="610"/>
      <c r="P22" s="610"/>
      <c r="Q22" s="606"/>
      <c r="R22" s="609"/>
      <c r="S22" s="609"/>
      <c r="T22" s="609"/>
      <c r="U22" s="609"/>
      <c r="V22" s="611"/>
    </row>
    <row r="23" spans="2:22" s="42" customFormat="1" ht="60" customHeight="1">
      <c r="B23" s="1184"/>
      <c r="C23" s="607"/>
      <c r="D23" s="609"/>
      <c r="E23" s="609"/>
      <c r="F23" s="609"/>
      <c r="G23" s="609"/>
      <c r="H23" s="609"/>
      <c r="I23" s="609"/>
      <c r="J23" s="609"/>
      <c r="K23" s="612"/>
      <c r="L23" s="609"/>
      <c r="M23" s="609"/>
      <c r="N23" s="611"/>
      <c r="O23" s="610"/>
      <c r="P23" s="610"/>
      <c r="Q23" s="606"/>
      <c r="R23" s="609"/>
      <c r="S23" s="609"/>
      <c r="T23" s="609"/>
      <c r="U23" s="609"/>
      <c r="V23" s="611"/>
    </row>
    <row r="24" spans="2:22" s="42" customFormat="1" ht="60" customHeight="1">
      <c r="B24" s="1184"/>
      <c r="C24" s="607"/>
      <c r="D24" s="609"/>
      <c r="E24" s="609"/>
      <c r="F24" s="609"/>
      <c r="G24" s="609"/>
      <c r="H24" s="609"/>
      <c r="I24" s="609"/>
      <c r="J24" s="609"/>
      <c r="K24" s="612"/>
      <c r="L24" s="609"/>
      <c r="M24" s="609"/>
      <c r="N24" s="611"/>
      <c r="O24" s="610"/>
      <c r="P24" s="610"/>
      <c r="Q24" s="606"/>
      <c r="R24" s="609"/>
      <c r="S24" s="609"/>
      <c r="T24" s="609"/>
      <c r="U24" s="609"/>
      <c r="V24" s="611"/>
    </row>
    <row r="25" spans="2:22" s="42" customFormat="1" ht="60" customHeight="1">
      <c r="B25" s="1184"/>
      <c r="C25" s="607"/>
      <c r="D25" s="609"/>
      <c r="E25" s="609"/>
      <c r="F25" s="609"/>
      <c r="G25" s="609"/>
      <c r="H25" s="609"/>
      <c r="I25" s="609"/>
      <c r="J25" s="609"/>
      <c r="K25" s="612"/>
      <c r="L25" s="609"/>
      <c r="M25" s="609"/>
      <c r="N25" s="611"/>
      <c r="O25" s="610"/>
      <c r="P25" s="610"/>
      <c r="Q25" s="606"/>
      <c r="R25" s="609"/>
      <c r="S25" s="609"/>
      <c r="T25" s="609"/>
      <c r="U25" s="609"/>
      <c r="V25" s="611"/>
    </row>
    <row r="26" spans="2:22" s="42" customFormat="1" ht="60" customHeight="1">
      <c r="B26" s="1184"/>
      <c r="C26" s="607"/>
      <c r="D26" s="609"/>
      <c r="E26" s="609"/>
      <c r="F26" s="609"/>
      <c r="G26" s="609"/>
      <c r="H26" s="609"/>
      <c r="I26" s="609"/>
      <c r="J26" s="609"/>
      <c r="K26" s="612"/>
      <c r="L26" s="609"/>
      <c r="M26" s="609"/>
      <c r="N26" s="611"/>
      <c r="O26" s="610"/>
      <c r="P26" s="610"/>
      <c r="Q26" s="606"/>
      <c r="R26" s="609"/>
      <c r="S26" s="609"/>
      <c r="T26" s="609"/>
      <c r="U26" s="609"/>
      <c r="V26" s="611"/>
    </row>
    <row r="27" spans="2:22" s="42" customFormat="1" ht="60" customHeight="1">
      <c r="B27" s="1184"/>
      <c r="C27" s="607"/>
      <c r="D27" s="609"/>
      <c r="E27" s="609"/>
      <c r="F27" s="609"/>
      <c r="G27" s="609"/>
      <c r="H27" s="609"/>
      <c r="I27" s="609"/>
      <c r="J27" s="609"/>
      <c r="K27" s="612"/>
      <c r="L27" s="609"/>
      <c r="M27" s="609"/>
      <c r="N27" s="611"/>
      <c r="O27" s="610"/>
      <c r="P27" s="610"/>
      <c r="Q27" s="606"/>
      <c r="R27" s="609"/>
      <c r="S27" s="609"/>
      <c r="T27" s="609"/>
      <c r="U27" s="609"/>
      <c r="V27" s="611"/>
    </row>
    <row r="28" spans="2:22" s="42" customFormat="1" ht="60" customHeight="1">
      <c r="B28" s="1184"/>
      <c r="C28" s="607"/>
      <c r="D28" s="609"/>
      <c r="E28" s="609"/>
      <c r="F28" s="609"/>
      <c r="G28" s="609"/>
      <c r="H28" s="609"/>
      <c r="I28" s="609"/>
      <c r="J28" s="609"/>
      <c r="K28" s="612"/>
      <c r="L28" s="609"/>
      <c r="M28" s="609"/>
      <c r="N28" s="611"/>
      <c r="O28" s="610"/>
      <c r="P28" s="610"/>
      <c r="Q28" s="606"/>
      <c r="R28" s="609"/>
      <c r="S28" s="609"/>
      <c r="T28" s="609"/>
      <c r="U28" s="609"/>
      <c r="V28" s="611"/>
    </row>
    <row r="29" spans="2:22" s="42" customFormat="1" ht="60" customHeight="1">
      <c r="B29" s="1184"/>
      <c r="C29" s="607"/>
      <c r="D29" s="609"/>
      <c r="E29" s="609"/>
      <c r="F29" s="609"/>
      <c r="G29" s="609"/>
      <c r="H29" s="609"/>
      <c r="I29" s="609"/>
      <c r="J29" s="609"/>
      <c r="K29" s="612"/>
      <c r="L29" s="609"/>
      <c r="M29" s="609"/>
      <c r="N29" s="611"/>
      <c r="O29" s="610"/>
      <c r="P29" s="610"/>
      <c r="Q29" s="606"/>
      <c r="R29" s="609"/>
      <c r="S29" s="609"/>
      <c r="T29" s="609"/>
      <c r="U29" s="609"/>
      <c r="V29" s="611"/>
    </row>
    <row r="30" spans="2:22" s="42" customFormat="1" ht="60" customHeight="1">
      <c r="B30" s="1184"/>
      <c r="C30" s="607"/>
      <c r="D30" s="609"/>
      <c r="E30" s="609"/>
      <c r="F30" s="609"/>
      <c r="G30" s="609"/>
      <c r="H30" s="609"/>
      <c r="I30" s="609"/>
      <c r="J30" s="609"/>
      <c r="K30" s="612"/>
      <c r="L30" s="609"/>
      <c r="M30" s="609"/>
      <c r="N30" s="611"/>
      <c r="O30" s="610"/>
      <c r="P30" s="610"/>
      <c r="Q30" s="606"/>
      <c r="R30" s="609"/>
      <c r="S30" s="609"/>
      <c r="T30" s="609"/>
      <c r="U30" s="609"/>
      <c r="V30" s="611"/>
    </row>
    <row r="31" spans="2:22" s="42" customFormat="1" ht="60" customHeight="1">
      <c r="B31" s="1184"/>
      <c r="C31" s="607"/>
      <c r="D31" s="609"/>
      <c r="E31" s="609"/>
      <c r="F31" s="609"/>
      <c r="G31" s="609"/>
      <c r="H31" s="609"/>
      <c r="I31" s="609"/>
      <c r="J31" s="609"/>
      <c r="K31" s="612"/>
      <c r="L31" s="609"/>
      <c r="M31" s="609"/>
      <c r="N31" s="611"/>
      <c r="O31" s="610"/>
      <c r="P31" s="610"/>
      <c r="Q31" s="606"/>
      <c r="R31" s="609"/>
      <c r="S31" s="609"/>
      <c r="T31" s="609"/>
      <c r="U31" s="609"/>
      <c r="V31" s="611"/>
    </row>
    <row r="32" spans="2:22" s="42" customFormat="1" ht="60" customHeight="1">
      <c r="B32" s="1184"/>
      <c r="C32" s="607"/>
      <c r="D32" s="609"/>
      <c r="E32" s="609"/>
      <c r="F32" s="609"/>
      <c r="G32" s="609"/>
      <c r="H32" s="609"/>
      <c r="I32" s="609"/>
      <c r="J32" s="609"/>
      <c r="K32" s="612"/>
      <c r="L32" s="609"/>
      <c r="M32" s="609"/>
      <c r="N32" s="611"/>
      <c r="O32" s="610"/>
      <c r="P32" s="610"/>
      <c r="Q32" s="606"/>
      <c r="R32" s="609"/>
      <c r="S32" s="609"/>
      <c r="T32" s="609"/>
      <c r="U32" s="609"/>
      <c r="V32" s="611"/>
    </row>
    <row r="33" spans="2:22" s="42" customFormat="1" ht="60" customHeight="1">
      <c r="B33" s="1184"/>
      <c r="C33" s="607"/>
      <c r="D33" s="609"/>
      <c r="E33" s="609"/>
      <c r="F33" s="609"/>
      <c r="G33" s="609"/>
      <c r="H33" s="609"/>
      <c r="I33" s="609"/>
      <c r="J33" s="609"/>
      <c r="K33" s="612"/>
      <c r="L33" s="609"/>
      <c r="M33" s="609"/>
      <c r="N33" s="611"/>
      <c r="O33" s="610"/>
      <c r="P33" s="610"/>
      <c r="Q33" s="606"/>
      <c r="R33" s="609"/>
      <c r="S33" s="609"/>
      <c r="T33" s="609"/>
      <c r="U33" s="609"/>
      <c r="V33" s="611"/>
    </row>
    <row r="34" spans="2:22" s="42" customFormat="1" ht="60" customHeight="1">
      <c r="B34" s="1184"/>
      <c r="C34" s="607"/>
      <c r="D34" s="609"/>
      <c r="E34" s="609"/>
      <c r="F34" s="609"/>
      <c r="G34" s="609"/>
      <c r="H34" s="609"/>
      <c r="I34" s="609"/>
      <c r="J34" s="609"/>
      <c r="K34" s="612"/>
      <c r="L34" s="609"/>
      <c r="M34" s="609"/>
      <c r="N34" s="611"/>
      <c r="O34" s="610"/>
      <c r="P34" s="610"/>
      <c r="Q34" s="606"/>
      <c r="R34" s="609"/>
      <c r="S34" s="609"/>
      <c r="T34" s="609"/>
      <c r="U34" s="609"/>
      <c r="V34" s="611"/>
    </row>
    <row r="35" spans="2:22" s="42" customFormat="1" ht="60" customHeight="1">
      <c r="B35" s="606"/>
      <c r="C35" s="607"/>
      <c r="D35" s="609"/>
      <c r="E35" s="609"/>
      <c r="F35" s="609"/>
      <c r="G35" s="609"/>
      <c r="H35" s="609"/>
      <c r="I35" s="609"/>
      <c r="J35" s="609"/>
      <c r="K35" s="609"/>
      <c r="L35" s="609"/>
      <c r="M35" s="609"/>
      <c r="N35" s="611"/>
      <c r="O35" s="610"/>
      <c r="P35" s="610"/>
      <c r="Q35" s="606"/>
      <c r="R35" s="609"/>
      <c r="S35" s="609"/>
      <c r="T35" s="609"/>
      <c r="U35" s="609"/>
      <c r="V35" s="611"/>
    </row>
    <row r="36" spans="2:22" s="42" customFormat="1" ht="60" customHeight="1">
      <c r="B36" s="606"/>
      <c r="C36" s="607"/>
      <c r="D36" s="609"/>
      <c r="E36" s="609"/>
      <c r="F36" s="609"/>
      <c r="G36" s="609"/>
      <c r="H36" s="609"/>
      <c r="I36" s="609"/>
      <c r="J36" s="609"/>
      <c r="K36" s="609"/>
      <c r="L36" s="609"/>
      <c r="M36" s="609"/>
      <c r="N36" s="611"/>
      <c r="O36" s="609"/>
      <c r="P36" s="609"/>
      <c r="Q36" s="606"/>
      <c r="R36" s="609"/>
      <c r="S36" s="609"/>
      <c r="T36" s="609"/>
      <c r="U36" s="609"/>
      <c r="V36" s="611"/>
    </row>
    <row r="37" spans="2:22" s="42" customFormat="1" ht="60" customHeight="1">
      <c r="B37" s="606"/>
      <c r="C37" s="607"/>
      <c r="D37" s="609"/>
      <c r="E37" s="609"/>
      <c r="F37" s="609"/>
      <c r="G37" s="609"/>
      <c r="H37" s="609"/>
      <c r="I37" s="609"/>
      <c r="J37" s="609"/>
      <c r="K37" s="609"/>
      <c r="L37" s="609"/>
      <c r="M37" s="609"/>
      <c r="N37" s="611"/>
      <c r="O37" s="609"/>
      <c r="P37" s="609"/>
      <c r="Q37" s="606"/>
      <c r="R37" s="609"/>
      <c r="S37" s="609"/>
      <c r="T37" s="609"/>
      <c r="U37" s="609"/>
      <c r="V37" s="611"/>
    </row>
    <row r="38" spans="2:22" ht="60" customHeight="1">
      <c r="B38" s="87"/>
      <c r="C38" s="87"/>
      <c r="D38" s="87"/>
      <c r="E38" s="87"/>
      <c r="F38" s="87"/>
      <c r="H38" s="87"/>
      <c r="I38" s="87"/>
      <c r="J38" s="87"/>
      <c r="K38" s="87"/>
      <c r="L38" s="87"/>
      <c r="M38" s="87"/>
      <c r="N38" s="87"/>
      <c r="O38" s="87"/>
      <c r="P38" s="87"/>
      <c r="Q38" s="87"/>
      <c r="R38" s="87"/>
      <c r="S38" s="87"/>
      <c r="T38" s="87"/>
      <c r="U38" s="87"/>
      <c r="V38" s="87"/>
    </row>
    <row r="39" spans="2:22">
      <c r="B39" s="87"/>
      <c r="C39" s="87"/>
      <c r="D39" s="87"/>
      <c r="E39" s="87"/>
      <c r="F39" s="87"/>
      <c r="H39" s="87"/>
      <c r="I39" s="87"/>
      <c r="J39" s="87"/>
      <c r="K39" s="87"/>
      <c r="L39" s="87"/>
      <c r="M39" s="87"/>
      <c r="N39" s="87"/>
      <c r="O39" s="87"/>
      <c r="P39" s="87"/>
      <c r="Q39" s="87"/>
      <c r="R39" s="87"/>
      <c r="S39" s="87"/>
      <c r="T39" s="87"/>
      <c r="U39" s="87"/>
      <c r="V39" s="87"/>
    </row>
    <row r="40" spans="2:22">
      <c r="B40" s="87"/>
      <c r="C40" s="87"/>
      <c r="D40" s="87"/>
      <c r="E40" s="87"/>
      <c r="F40" s="87"/>
      <c r="H40" s="87"/>
      <c r="I40" s="87"/>
      <c r="J40" s="87"/>
      <c r="K40" s="87"/>
      <c r="L40" s="87"/>
      <c r="M40" s="87"/>
      <c r="N40" s="87"/>
      <c r="O40" s="87"/>
      <c r="P40" s="87"/>
      <c r="Q40" s="87"/>
      <c r="R40" s="87"/>
      <c r="S40" s="87"/>
      <c r="T40" s="87"/>
      <c r="U40" s="87"/>
      <c r="V40" s="87"/>
    </row>
    <row r="41" spans="2:22">
      <c r="B41" s="87"/>
      <c r="C41" s="87"/>
      <c r="D41" s="87"/>
      <c r="E41" s="87"/>
      <c r="F41" s="87"/>
      <c r="H41" s="87"/>
      <c r="I41" s="87"/>
      <c r="J41" s="87"/>
      <c r="K41" s="87"/>
      <c r="L41" s="87"/>
      <c r="M41" s="87"/>
      <c r="N41" s="87"/>
      <c r="O41" s="87"/>
      <c r="P41" s="87"/>
      <c r="Q41" s="87"/>
      <c r="R41" s="87"/>
      <c r="S41" s="87"/>
      <c r="T41" s="87"/>
      <c r="U41" s="87"/>
      <c r="V41" s="87"/>
    </row>
    <row r="42" spans="2:22">
      <c r="B42" s="87"/>
      <c r="C42" s="87"/>
      <c r="D42" s="87"/>
      <c r="E42" s="87"/>
      <c r="F42" s="87"/>
      <c r="H42" s="87"/>
      <c r="I42" s="87"/>
      <c r="J42" s="87"/>
      <c r="K42" s="87"/>
      <c r="L42" s="87"/>
      <c r="M42" s="87"/>
      <c r="N42" s="87"/>
      <c r="O42" s="87"/>
      <c r="P42" s="87"/>
      <c r="Q42" s="87"/>
      <c r="R42" s="87"/>
      <c r="S42" s="87"/>
      <c r="T42" s="87"/>
      <c r="U42" s="87"/>
      <c r="V42" s="87"/>
    </row>
    <row r="43" spans="2:22">
      <c r="B43" s="87"/>
      <c r="C43" s="87"/>
      <c r="D43" s="87"/>
      <c r="E43" s="87"/>
      <c r="F43" s="87"/>
      <c r="H43" s="87"/>
      <c r="I43" s="87"/>
      <c r="J43" s="87"/>
      <c r="K43" s="87"/>
      <c r="L43" s="87"/>
      <c r="M43" s="87"/>
      <c r="N43" s="87"/>
      <c r="O43" s="87"/>
      <c r="P43" s="87"/>
      <c r="Q43" s="87"/>
      <c r="R43" s="87"/>
      <c r="S43" s="87"/>
      <c r="T43" s="87"/>
      <c r="U43" s="87"/>
      <c r="V43" s="87"/>
    </row>
    <row r="44" spans="2:22">
      <c r="B44" s="87"/>
      <c r="C44" s="87"/>
      <c r="D44" s="87"/>
      <c r="E44" s="87"/>
      <c r="F44" s="87"/>
      <c r="H44" s="87"/>
      <c r="I44" s="87"/>
      <c r="J44" s="87"/>
      <c r="K44" s="87"/>
      <c r="L44" s="87"/>
      <c r="M44" s="87"/>
      <c r="N44" s="87"/>
      <c r="O44" s="87"/>
      <c r="P44" s="87"/>
      <c r="Q44" s="87"/>
      <c r="R44" s="87"/>
      <c r="S44" s="87"/>
      <c r="T44" s="87"/>
      <c r="U44" s="87"/>
      <c r="V44" s="87"/>
    </row>
    <row r="45" spans="2:22">
      <c r="B45" s="87"/>
      <c r="C45" s="87"/>
      <c r="D45" s="87"/>
      <c r="E45" s="87"/>
      <c r="F45" s="87"/>
      <c r="H45" s="87"/>
      <c r="I45" s="87"/>
      <c r="J45" s="87"/>
      <c r="K45" s="87"/>
      <c r="L45" s="87"/>
      <c r="M45" s="87"/>
      <c r="N45" s="87"/>
      <c r="O45" s="87"/>
      <c r="P45" s="87"/>
      <c r="Q45" s="87"/>
      <c r="R45" s="87"/>
      <c r="S45" s="87"/>
      <c r="T45" s="87"/>
      <c r="U45" s="87"/>
      <c r="V45" s="87"/>
    </row>
    <row r="46" spans="2:22">
      <c r="B46" s="87"/>
      <c r="C46" s="87"/>
      <c r="D46" s="87"/>
      <c r="E46" s="87"/>
      <c r="F46" s="87"/>
      <c r="H46" s="87"/>
      <c r="I46" s="87"/>
      <c r="J46" s="87"/>
      <c r="K46" s="87"/>
      <c r="L46" s="87"/>
      <c r="M46" s="87"/>
      <c r="N46" s="87"/>
      <c r="O46" s="87"/>
      <c r="P46" s="87"/>
      <c r="Q46" s="87"/>
      <c r="R46" s="87"/>
      <c r="S46" s="87"/>
      <c r="T46" s="87"/>
      <c r="U46" s="87"/>
      <c r="V46" s="87"/>
    </row>
    <row r="47" spans="2:22">
      <c r="B47" s="87"/>
      <c r="C47" s="87"/>
      <c r="D47" s="87"/>
      <c r="E47" s="87"/>
      <c r="F47" s="87"/>
      <c r="H47" s="87"/>
      <c r="I47" s="87"/>
      <c r="J47" s="87"/>
      <c r="K47" s="87"/>
      <c r="L47" s="87"/>
      <c r="M47" s="87"/>
      <c r="N47" s="87"/>
      <c r="O47" s="87"/>
      <c r="P47" s="87"/>
      <c r="Q47" s="87"/>
      <c r="R47" s="87"/>
      <c r="S47" s="87"/>
      <c r="T47" s="87"/>
      <c r="U47" s="87"/>
      <c r="V47" s="87"/>
    </row>
    <row r="48" spans="2:22">
      <c r="B48" s="87"/>
      <c r="C48" s="87"/>
      <c r="D48" s="87"/>
      <c r="E48" s="87"/>
      <c r="F48" s="87"/>
      <c r="H48" s="87"/>
      <c r="I48" s="87"/>
      <c r="J48" s="87"/>
      <c r="K48" s="87"/>
      <c r="L48" s="87"/>
      <c r="M48" s="87"/>
      <c r="N48" s="87"/>
      <c r="O48" s="87"/>
      <c r="P48" s="87"/>
      <c r="Q48" s="87"/>
      <c r="R48" s="87"/>
      <c r="S48" s="87"/>
      <c r="T48" s="87"/>
      <c r="U48" s="87"/>
      <c r="V48" s="87"/>
    </row>
    <row r="49" s="87" customFormat="1"/>
    <row r="50" s="87" customFormat="1"/>
    <row r="51" s="87" customFormat="1"/>
    <row r="52" s="87" customFormat="1"/>
    <row r="53" s="87" customFormat="1" ht="60" customHeight="1"/>
    <row r="54" s="87" customFormat="1"/>
    <row r="55" s="87" customFormat="1"/>
    <row r="56" s="87" customFormat="1"/>
    <row r="57" s="87" customFormat="1"/>
    <row r="58" s="87" customFormat="1"/>
    <row r="59" s="87" customFormat="1"/>
    <row r="60" s="87" customFormat="1"/>
    <row r="61" s="87" customFormat="1"/>
    <row r="62" s="87" customFormat="1"/>
    <row r="63" s="87" customFormat="1"/>
    <row r="64" s="87" customFormat="1"/>
    <row r="65" s="87" customFormat="1"/>
    <row r="66" s="87" customFormat="1"/>
    <row r="67" s="87" customFormat="1"/>
    <row r="68" s="87" customFormat="1"/>
    <row r="69" s="87" customFormat="1"/>
    <row r="70" s="87" customFormat="1"/>
    <row r="71" s="87" customFormat="1"/>
    <row r="72" s="87" customFormat="1"/>
    <row r="73" s="87" customFormat="1"/>
    <row r="74" s="87" customFormat="1"/>
    <row r="75" s="87" customFormat="1"/>
    <row r="76" s="87" customFormat="1"/>
    <row r="77" s="87" customFormat="1"/>
    <row r="78" s="87" customFormat="1"/>
    <row r="79" s="87" customFormat="1"/>
    <row r="80" s="87" customFormat="1"/>
    <row r="81" s="87" customFormat="1"/>
    <row r="82" s="87" customFormat="1"/>
    <row r="83" s="87" customFormat="1"/>
    <row r="84" s="87" customFormat="1"/>
    <row r="85" s="87" customFormat="1"/>
    <row r="86" s="87" customFormat="1"/>
    <row r="87" s="87" customFormat="1"/>
    <row r="88" s="87" customFormat="1"/>
    <row r="89" s="87" customFormat="1"/>
    <row r="90" s="87" customFormat="1"/>
    <row r="91" s="87" customFormat="1"/>
    <row r="92" s="87" customFormat="1"/>
    <row r="93" s="87" customFormat="1"/>
    <row r="94" s="87" customFormat="1"/>
    <row r="95" s="87" customFormat="1"/>
    <row r="96" s="87" customFormat="1"/>
    <row r="97" s="87" customFormat="1"/>
    <row r="98" s="87" customFormat="1"/>
    <row r="99" s="87" customFormat="1"/>
    <row r="100" s="87" customFormat="1"/>
    <row r="101" s="87" customFormat="1"/>
    <row r="102" s="87" customFormat="1"/>
    <row r="103" s="87" customFormat="1"/>
    <row r="104" s="87" customFormat="1"/>
    <row r="105" s="87" customFormat="1"/>
    <row r="106" s="87" customFormat="1"/>
    <row r="107" s="87" customFormat="1"/>
    <row r="108" s="87" customFormat="1"/>
    <row r="109" s="87" customFormat="1"/>
    <row r="110" s="87" customFormat="1"/>
    <row r="111" s="87" customFormat="1"/>
    <row r="112" s="87" customFormat="1"/>
    <row r="113" s="87" customFormat="1"/>
    <row r="114" s="87" customFormat="1"/>
    <row r="115" s="87" customFormat="1"/>
    <row r="116" s="87" customFormat="1"/>
    <row r="117" s="87" customFormat="1"/>
    <row r="118" s="87" customFormat="1"/>
    <row r="119" s="87" customFormat="1"/>
    <row r="120" s="87" customFormat="1"/>
    <row r="121" s="87" customFormat="1"/>
    <row r="122" s="87" customFormat="1"/>
    <row r="123" s="87" customFormat="1"/>
    <row r="124" s="87" customFormat="1"/>
    <row r="125" s="87" customFormat="1"/>
    <row r="126" s="87" customFormat="1"/>
    <row r="127" s="87" customFormat="1"/>
    <row r="128" s="87" customFormat="1"/>
    <row r="129" s="87" customFormat="1"/>
    <row r="130" s="87" customFormat="1"/>
    <row r="131" s="87" customFormat="1"/>
    <row r="132" s="87" customFormat="1"/>
    <row r="133" s="87" customFormat="1"/>
    <row r="134" s="87" customFormat="1"/>
    <row r="135" s="87" customFormat="1"/>
    <row r="136" s="87" customFormat="1"/>
    <row r="137" s="87" customFormat="1"/>
    <row r="138" s="87" customFormat="1"/>
    <row r="139" s="87" customFormat="1"/>
    <row r="140" s="87" customFormat="1"/>
    <row r="141" s="87" customFormat="1"/>
    <row r="142" s="87" customFormat="1"/>
    <row r="143" s="87" customFormat="1"/>
    <row r="144" s="87" customFormat="1"/>
    <row r="145" s="87" customFormat="1"/>
    <row r="146" s="87" customFormat="1"/>
    <row r="147" s="87" customFormat="1"/>
    <row r="148" s="87" customFormat="1"/>
    <row r="149" s="87" customFormat="1"/>
    <row r="150" s="87" customFormat="1"/>
    <row r="151" s="87" customFormat="1"/>
    <row r="152" s="87" customFormat="1"/>
    <row r="153" s="87" customFormat="1"/>
    <row r="154" s="87" customFormat="1"/>
    <row r="155" s="87" customFormat="1"/>
    <row r="156" s="87" customFormat="1"/>
    <row r="157" s="87" customFormat="1"/>
    <row r="158" s="87" customFormat="1"/>
    <row r="159" s="87" customFormat="1"/>
    <row r="160" s="87" customFormat="1"/>
    <row r="161" s="87" customFormat="1"/>
    <row r="162" s="87" customFormat="1" ht="58.5" customHeight="1"/>
    <row r="163" s="87" customFormat="1"/>
    <row r="164" s="87" customFormat="1"/>
    <row r="165" s="87" customFormat="1"/>
    <row r="166" s="87" customFormat="1"/>
    <row r="167" s="87" customFormat="1"/>
    <row r="168" s="87" customFormat="1"/>
    <row r="169" s="87" customFormat="1"/>
    <row r="170" s="87" customFormat="1"/>
    <row r="171" s="87" customFormat="1" ht="56.25" customHeight="1"/>
    <row r="172" s="87" customFormat="1"/>
    <row r="173" s="87" customFormat="1"/>
    <row r="174" s="87" customFormat="1"/>
    <row r="175" s="87" customFormat="1"/>
    <row r="176" s="87" customFormat="1"/>
    <row r="177" s="87" customFormat="1"/>
    <row r="178" s="87" customFormat="1"/>
    <row r="179" s="87" customFormat="1"/>
    <row r="180" s="87" customFormat="1"/>
    <row r="181" s="87" customFormat="1"/>
    <row r="182" s="87" customFormat="1"/>
    <row r="183" s="87" customFormat="1"/>
    <row r="184" s="87" customFormat="1"/>
    <row r="185" s="87" customFormat="1"/>
    <row r="186" s="87" customFormat="1"/>
    <row r="187" s="87" customFormat="1"/>
    <row r="188" s="87" customFormat="1"/>
    <row r="189" s="87" customFormat="1"/>
    <row r="190" s="87" customFormat="1"/>
    <row r="191" s="87" customFormat="1"/>
    <row r="192" s="87" customFormat="1"/>
    <row r="193" s="87" customFormat="1"/>
    <row r="194" s="87" customFormat="1"/>
    <row r="195" s="87" customFormat="1"/>
    <row r="196" s="87" customFormat="1"/>
    <row r="197" s="87" customFormat="1"/>
    <row r="198" s="87" customFormat="1"/>
    <row r="199" s="87" customFormat="1"/>
    <row r="200" s="87" customFormat="1"/>
    <row r="201" s="87" customFormat="1"/>
    <row r="202" s="87" customFormat="1"/>
    <row r="203" s="87" customFormat="1"/>
    <row r="204" s="87" customFormat="1"/>
    <row r="205" s="87" customFormat="1"/>
    <row r="206" s="87" customFormat="1"/>
    <row r="207" s="87" customFormat="1"/>
    <row r="208" s="87" customFormat="1"/>
    <row r="209" s="87" customFormat="1"/>
    <row r="210" s="87" customFormat="1"/>
    <row r="211" s="87" customFormat="1"/>
    <row r="212" s="87" customFormat="1"/>
    <row r="213" s="87" customFormat="1"/>
    <row r="214" s="87" customFormat="1"/>
    <row r="215" s="87" customFormat="1"/>
    <row r="216" s="87" customFormat="1"/>
    <row r="217" s="87" customFormat="1"/>
    <row r="218" s="87" customFormat="1"/>
    <row r="219" s="87" customFormat="1"/>
    <row r="220" s="87" customFormat="1"/>
    <row r="221" s="87" customFormat="1" ht="11.25" customHeight="1"/>
    <row r="222" s="87" customFormat="1"/>
    <row r="223" s="87" customFormat="1"/>
    <row r="224" s="87" customFormat="1"/>
    <row r="225" s="87" customFormat="1"/>
    <row r="226" s="87" customFormat="1"/>
    <row r="227" s="87" customFormat="1"/>
    <row r="228" s="87" customFormat="1"/>
    <row r="229" s="87" customFormat="1"/>
    <row r="230" s="87" customFormat="1"/>
    <row r="231" s="87" customFormat="1"/>
    <row r="232" s="87" customFormat="1"/>
    <row r="233" s="87" customFormat="1"/>
    <row r="234" s="87" customFormat="1"/>
    <row r="235" s="87" customFormat="1"/>
    <row r="236" s="87" customFormat="1"/>
    <row r="237" s="87" customFormat="1"/>
    <row r="238" s="87" customFormat="1"/>
    <row r="239" s="87" customFormat="1"/>
    <row r="240" s="87" customFormat="1"/>
    <row r="241" s="87" customFormat="1"/>
    <row r="242" s="87" customFormat="1"/>
    <row r="243" s="87" customFormat="1"/>
    <row r="244" s="87" customFormat="1"/>
    <row r="245" s="87" customFormat="1"/>
    <row r="246" s="87" customFormat="1"/>
    <row r="247" s="87" customFormat="1"/>
    <row r="248" s="87" customFormat="1"/>
    <row r="249" s="87" customFormat="1"/>
    <row r="250" s="87" customFormat="1"/>
    <row r="251" s="87" customFormat="1"/>
    <row r="252" s="87" customFormat="1"/>
    <row r="253" s="87" customFormat="1"/>
    <row r="254" s="87" customFormat="1"/>
    <row r="255" s="87" customFormat="1"/>
    <row r="256" s="87" customFormat="1"/>
    <row r="257" s="87" customFormat="1"/>
    <row r="258" s="87" customFormat="1"/>
    <row r="259" s="87" customFormat="1"/>
    <row r="260" s="87" customFormat="1"/>
    <row r="261" s="87" customFormat="1"/>
    <row r="262" s="87" customFormat="1"/>
    <row r="263" s="87" customFormat="1"/>
    <row r="264" s="87" customFormat="1"/>
    <row r="265" s="87" customFormat="1"/>
    <row r="266" s="87" customFormat="1"/>
    <row r="267" s="87" customFormat="1"/>
    <row r="268" s="87" customFormat="1"/>
    <row r="269" s="87" customFormat="1"/>
    <row r="270" s="87" customFormat="1"/>
    <row r="271" s="87" customFormat="1"/>
    <row r="272" s="87" customFormat="1"/>
    <row r="273" s="87" customFormat="1"/>
    <row r="274" s="87" customFormat="1"/>
    <row r="275" s="87" customFormat="1"/>
    <row r="276" s="87" customFormat="1"/>
    <row r="277" s="87" customFormat="1"/>
    <row r="278" s="87" customFormat="1"/>
    <row r="279" s="87" customFormat="1"/>
    <row r="280" s="87" customFormat="1"/>
    <row r="281" s="87" customFormat="1"/>
    <row r="282" s="87" customFormat="1"/>
    <row r="283" s="87" customFormat="1"/>
    <row r="284" s="87" customFormat="1"/>
    <row r="285" s="87" customFormat="1"/>
    <row r="286" s="87" customFormat="1"/>
    <row r="287" s="87" customFormat="1"/>
    <row r="288" s="87" customFormat="1"/>
    <row r="289" s="87" customFormat="1"/>
    <row r="290" s="87" customFormat="1"/>
    <row r="291" s="87" customFormat="1"/>
    <row r="292" s="87" customFormat="1"/>
    <row r="293" s="87" customFormat="1"/>
    <row r="294" s="87" customFormat="1"/>
    <row r="295" s="87" customFormat="1"/>
    <row r="296" s="87" customFormat="1"/>
    <row r="297" s="87" customFormat="1"/>
    <row r="298" s="87" customFormat="1"/>
    <row r="299" s="87" customFormat="1"/>
    <row r="300" s="87" customFormat="1"/>
    <row r="301" s="87" customFormat="1"/>
    <row r="302" s="87" customFormat="1"/>
    <row r="303" s="87" customFormat="1"/>
    <row r="304" s="87" customFormat="1"/>
    <row r="305" s="87" customFormat="1"/>
    <row r="306" s="87" customFormat="1"/>
    <row r="307" s="87" customFormat="1"/>
    <row r="308" s="87" customFormat="1"/>
    <row r="309" s="87" customFormat="1"/>
    <row r="310" s="87" customFormat="1"/>
    <row r="311" s="87" customFormat="1"/>
    <row r="312" s="87" customFormat="1"/>
    <row r="313" s="87" customFormat="1"/>
    <row r="314" s="87" customFormat="1"/>
    <row r="315" s="87" customFormat="1"/>
    <row r="316" s="87" customFormat="1"/>
    <row r="317" s="87" customFormat="1"/>
    <row r="318" s="87" customFormat="1"/>
    <row r="319" s="87" customFormat="1"/>
    <row r="320" s="87" customFormat="1"/>
    <row r="321" s="87" customFormat="1"/>
    <row r="322" s="87" customFormat="1"/>
    <row r="323" s="87" customFormat="1"/>
    <row r="324" s="87" customFormat="1"/>
    <row r="325" s="87" customFormat="1"/>
    <row r="326" s="87" customFormat="1"/>
    <row r="327" s="87" customFormat="1"/>
    <row r="328" s="87" customFormat="1"/>
    <row r="329" s="87" customFormat="1"/>
    <row r="330" s="87" customFormat="1"/>
    <row r="331" s="87" customFormat="1"/>
    <row r="332" s="87" customFormat="1"/>
    <row r="333" s="87" customFormat="1"/>
    <row r="334" s="87" customFormat="1"/>
    <row r="335" s="87" customFormat="1"/>
    <row r="336" s="87" customFormat="1"/>
    <row r="337" s="87" customFormat="1"/>
    <row r="338" s="87" customFormat="1"/>
    <row r="339" s="87" customFormat="1"/>
    <row r="340" s="87" customFormat="1"/>
    <row r="341" s="87" customFormat="1"/>
    <row r="342" s="87" customFormat="1"/>
    <row r="343" s="87" customFormat="1"/>
    <row r="344" s="87" customFormat="1"/>
    <row r="345" s="87" customFormat="1"/>
    <row r="346" s="87" customFormat="1"/>
    <row r="347" s="87" customFormat="1"/>
    <row r="348" s="87" customFormat="1"/>
    <row r="349" s="87" customFormat="1"/>
    <row r="350" s="87" customFormat="1"/>
    <row r="351" s="87" customFormat="1"/>
    <row r="352" s="87" customFormat="1"/>
    <row r="353" s="87" customFormat="1"/>
    <row r="354" s="87" customFormat="1"/>
    <row r="355" s="87" customFormat="1"/>
    <row r="356" s="87" customFormat="1"/>
    <row r="357" s="87" customFormat="1"/>
    <row r="358" s="87" customFormat="1"/>
    <row r="359" s="87" customFormat="1"/>
    <row r="360" s="87" customFormat="1"/>
    <row r="361" s="87" customFormat="1"/>
    <row r="362" s="87" customFormat="1"/>
    <row r="363" s="87" customFormat="1"/>
    <row r="364" s="87" customFormat="1"/>
    <row r="365" s="87" customFormat="1"/>
    <row r="366" s="87" customFormat="1"/>
    <row r="367" s="87" customFormat="1"/>
    <row r="368" s="87" customFormat="1"/>
    <row r="369" s="87" customFormat="1"/>
    <row r="370" s="87" customFormat="1"/>
    <row r="371" s="87" customFormat="1"/>
    <row r="372" s="87" customFormat="1"/>
    <row r="373" s="87" customFormat="1"/>
    <row r="374" s="87" customFormat="1"/>
    <row r="375" s="87" customFormat="1"/>
    <row r="376" s="87" customFormat="1"/>
    <row r="377" s="87" customFormat="1"/>
    <row r="378" s="87" customFormat="1"/>
    <row r="379" s="87" customFormat="1"/>
    <row r="380" s="87" customFormat="1"/>
    <row r="381" s="87" customFormat="1"/>
    <row r="382" s="87" customFormat="1"/>
    <row r="383" s="87" customFormat="1"/>
    <row r="384" s="87" customFormat="1"/>
    <row r="385" s="87" customFormat="1"/>
    <row r="386" s="87" customFormat="1"/>
    <row r="387" s="87" customFormat="1"/>
    <row r="388" s="87" customFormat="1"/>
    <row r="389" s="87" customFormat="1"/>
    <row r="390" s="87" customFormat="1"/>
    <row r="391" s="87" customFormat="1"/>
    <row r="392" s="87" customFormat="1"/>
    <row r="393" s="87" customFormat="1"/>
    <row r="394" s="87" customFormat="1"/>
    <row r="395" s="87" customFormat="1"/>
    <row r="396" s="87" customFormat="1"/>
    <row r="397" s="87" customFormat="1"/>
    <row r="398" s="87" customFormat="1"/>
    <row r="399" s="87" customFormat="1"/>
    <row r="400" s="87" customFormat="1"/>
    <row r="401" s="87" customFormat="1"/>
    <row r="402" s="87" customFormat="1"/>
    <row r="403" s="87" customFormat="1"/>
    <row r="404" s="87" customFormat="1"/>
    <row r="405" s="87" customFormat="1"/>
    <row r="406" s="87" customFormat="1"/>
    <row r="407" s="87" customFormat="1"/>
    <row r="408" s="87" customFormat="1"/>
    <row r="409" s="87" customFormat="1"/>
    <row r="410" s="87" customFormat="1"/>
    <row r="411" s="87" customFormat="1"/>
    <row r="412" s="87" customFormat="1"/>
    <row r="413" s="87" customFormat="1"/>
    <row r="414" s="87" customFormat="1"/>
    <row r="415" s="87" customFormat="1"/>
    <row r="416" s="87" customFormat="1"/>
    <row r="417" s="87" customFormat="1"/>
    <row r="418" s="87" customFormat="1"/>
    <row r="419" s="87" customFormat="1"/>
    <row r="420" s="87" customFormat="1"/>
    <row r="421" s="87" customFormat="1"/>
    <row r="422" s="87" customFormat="1"/>
    <row r="423" s="87" customFormat="1"/>
    <row r="424" s="87" customFormat="1"/>
    <row r="425" s="87" customFormat="1"/>
    <row r="426" s="87" customFormat="1"/>
    <row r="427" s="87" customFormat="1"/>
    <row r="428" s="87" customFormat="1"/>
    <row r="429" s="87" customFormat="1"/>
    <row r="430" s="87" customFormat="1"/>
    <row r="431" s="87" customFormat="1"/>
    <row r="432" s="87" customFormat="1"/>
    <row r="433" s="87" customFormat="1"/>
    <row r="434" s="87" customFormat="1"/>
    <row r="435" s="87" customFormat="1"/>
    <row r="436" s="87" customFormat="1"/>
    <row r="437" s="87" customFormat="1"/>
    <row r="438" s="87" customFormat="1"/>
    <row r="439" s="87" customFormat="1"/>
    <row r="440" s="87" customFormat="1"/>
    <row r="441" s="87" customFormat="1"/>
    <row r="442" s="87" customFormat="1"/>
    <row r="443" s="87" customFormat="1"/>
    <row r="444" s="87" customFormat="1"/>
    <row r="445" s="87" customFormat="1"/>
    <row r="446" s="87" customFormat="1"/>
    <row r="447" s="87" customFormat="1"/>
    <row r="448" s="87" customFormat="1"/>
    <row r="449" s="87" customFormat="1"/>
    <row r="450" s="87" customFormat="1"/>
    <row r="451" s="87" customFormat="1"/>
    <row r="452" s="87" customFormat="1"/>
    <row r="453" s="87" customFormat="1"/>
    <row r="454" s="87" customFormat="1"/>
    <row r="455" s="87" customFormat="1"/>
    <row r="456" s="87" customFormat="1"/>
    <row r="457" s="87" customFormat="1"/>
    <row r="458" s="87" customFormat="1"/>
    <row r="459" s="87" customFormat="1"/>
    <row r="460" s="87" customFormat="1"/>
    <row r="461" s="87" customFormat="1"/>
    <row r="462" s="87" customFormat="1"/>
    <row r="463" s="87" customFormat="1"/>
    <row r="464" s="87" customFormat="1"/>
    <row r="465" s="87" customFormat="1"/>
    <row r="466" s="87" customFormat="1"/>
    <row r="467" s="87" customFormat="1"/>
    <row r="468" s="87" customFormat="1"/>
    <row r="469" s="87" customFormat="1"/>
    <row r="470" s="87" customFormat="1"/>
    <row r="471" s="87" customFormat="1"/>
    <row r="472" s="87" customFormat="1"/>
    <row r="473" s="87" customFormat="1"/>
    <row r="474" s="87" customFormat="1"/>
    <row r="475" s="87" customFormat="1"/>
    <row r="476" s="87" customFormat="1"/>
    <row r="477" s="87" customFormat="1"/>
    <row r="478" s="87" customFormat="1"/>
    <row r="479" s="87" customFormat="1"/>
    <row r="480" s="87" customFormat="1"/>
    <row r="481" s="87" customFormat="1"/>
    <row r="482" s="87" customFormat="1"/>
    <row r="483" s="87" customFormat="1"/>
    <row r="484" s="87" customFormat="1"/>
    <row r="485" s="87" customFormat="1"/>
    <row r="486" s="87" customFormat="1"/>
    <row r="487" s="87" customFormat="1"/>
    <row r="488" s="87" customFormat="1"/>
    <row r="489" s="87" customFormat="1"/>
    <row r="490" s="87" customFormat="1"/>
    <row r="491" s="87" customFormat="1"/>
    <row r="492" s="87" customFormat="1"/>
    <row r="493" s="87" customFormat="1"/>
    <row r="494" s="87" customFormat="1"/>
    <row r="495" s="87" customFormat="1"/>
    <row r="496" s="87" customFormat="1"/>
    <row r="497" s="87" customFormat="1"/>
    <row r="498" s="87" customFormat="1"/>
    <row r="499" s="87" customFormat="1"/>
    <row r="500" s="87" customFormat="1"/>
    <row r="501" s="87" customFormat="1"/>
    <row r="502" s="87" customFormat="1"/>
    <row r="503" s="87" customFormat="1"/>
    <row r="504" s="87" customFormat="1"/>
    <row r="505" s="87" customFormat="1"/>
    <row r="506" s="87" customFormat="1"/>
    <row r="507" s="87" customFormat="1"/>
    <row r="508" s="87" customFormat="1"/>
    <row r="509" s="87" customFormat="1"/>
    <row r="510" s="87" customFormat="1"/>
    <row r="511" s="87" customFormat="1"/>
    <row r="512" s="87" customFormat="1"/>
    <row r="513" s="87" customFormat="1"/>
    <row r="514" s="87" customFormat="1"/>
    <row r="515" s="87" customFormat="1"/>
    <row r="516" s="87" customFormat="1"/>
    <row r="517" s="87" customFormat="1"/>
    <row r="518" s="87" customFormat="1"/>
    <row r="519" s="87" customFormat="1"/>
    <row r="520" s="87" customFormat="1"/>
    <row r="521" s="87" customFormat="1"/>
    <row r="522" s="87" customFormat="1"/>
    <row r="523" s="87" customFormat="1"/>
    <row r="524" s="87" customFormat="1"/>
    <row r="525" s="87" customFormat="1"/>
    <row r="526" s="87" customFormat="1"/>
    <row r="527" s="87" customFormat="1"/>
    <row r="528" s="87" customFormat="1"/>
    <row r="529" s="87" customFormat="1"/>
    <row r="530" s="87" customFormat="1"/>
    <row r="531" s="87" customFormat="1"/>
    <row r="532" s="87" customFormat="1"/>
    <row r="533" s="87" customFormat="1"/>
    <row r="534" s="87" customFormat="1"/>
    <row r="535" s="87" customFormat="1"/>
    <row r="536" s="87" customFormat="1"/>
    <row r="537" s="87" customFormat="1"/>
    <row r="538" s="87" customFormat="1"/>
    <row r="539" s="87" customFormat="1"/>
    <row r="540" s="87" customFormat="1"/>
    <row r="541" s="87" customFormat="1"/>
    <row r="542" s="87" customFormat="1"/>
    <row r="543" s="87" customFormat="1"/>
    <row r="544" s="87" customFormat="1"/>
    <row r="545" s="87" customFormat="1"/>
    <row r="546" s="87" customFormat="1"/>
    <row r="547" s="87" customFormat="1"/>
    <row r="548" s="87" customFormat="1"/>
    <row r="549" s="87" customFormat="1"/>
    <row r="550" s="87" customFormat="1"/>
    <row r="551" s="87" customFormat="1"/>
    <row r="552" s="87" customFormat="1"/>
    <row r="553" s="87" customFormat="1"/>
    <row r="554" s="87" customFormat="1"/>
    <row r="555" s="87" customFormat="1"/>
    <row r="556" s="87" customFormat="1"/>
    <row r="557" s="87" customFormat="1"/>
    <row r="558" s="87" customFormat="1"/>
    <row r="559" s="87" customFormat="1"/>
    <row r="560" s="87" customFormat="1"/>
    <row r="561" s="87" customFormat="1"/>
    <row r="562" s="87" customFormat="1"/>
    <row r="563" s="87" customFormat="1"/>
    <row r="564" s="87" customFormat="1"/>
    <row r="565" s="87" customFormat="1"/>
    <row r="566" s="87" customFormat="1"/>
    <row r="567" s="87" customFormat="1"/>
    <row r="568" s="87" customFormat="1"/>
    <row r="569" s="87" customFormat="1"/>
    <row r="570" s="87" customFormat="1"/>
    <row r="571" s="87" customFormat="1"/>
    <row r="572" s="87" customFormat="1"/>
    <row r="573" s="87" customFormat="1"/>
    <row r="574" s="87" customFormat="1"/>
    <row r="575" s="87" customFormat="1"/>
    <row r="576" s="87" customFormat="1"/>
    <row r="577" s="87" customFormat="1"/>
    <row r="578" s="87" customFormat="1"/>
    <row r="579" s="87" customFormat="1"/>
    <row r="580" s="87" customFormat="1"/>
    <row r="581" s="87" customFormat="1"/>
    <row r="582" s="87" customFormat="1"/>
    <row r="583" s="87" customFormat="1"/>
    <row r="584" s="87" customFormat="1"/>
    <row r="585" s="87" customFormat="1"/>
    <row r="586" s="87" customFormat="1"/>
    <row r="587" s="87" customFormat="1"/>
    <row r="588" s="87" customFormat="1"/>
    <row r="589" s="87" customFormat="1"/>
    <row r="590" s="87" customFormat="1"/>
    <row r="591" s="87" customFormat="1"/>
    <row r="592" s="87" customFormat="1"/>
    <row r="593" s="87" customFormat="1"/>
    <row r="594" s="87" customFormat="1"/>
    <row r="595" s="87" customFormat="1"/>
    <row r="596" s="87" customFormat="1"/>
    <row r="597" s="87" customFormat="1"/>
    <row r="598" s="87" customFormat="1"/>
    <row r="599" s="87" customFormat="1"/>
    <row r="600" s="87" customFormat="1"/>
    <row r="601" s="87" customFormat="1"/>
    <row r="602" s="87" customFormat="1"/>
    <row r="603" s="87" customFormat="1"/>
    <row r="604" s="87" customFormat="1"/>
    <row r="605" s="87" customFormat="1"/>
    <row r="606" s="87" customFormat="1"/>
    <row r="607" s="87" customFormat="1"/>
    <row r="608" s="87" customFormat="1"/>
    <row r="609" s="87" customFormat="1"/>
    <row r="610" s="87" customFormat="1"/>
    <row r="611" s="87" customFormat="1"/>
    <row r="612" s="87" customFormat="1"/>
    <row r="613" s="87" customFormat="1"/>
    <row r="614" s="87" customFormat="1"/>
    <row r="615" s="87" customFormat="1"/>
    <row r="616" s="87" customFormat="1"/>
    <row r="617" s="87" customFormat="1"/>
    <row r="618" s="87" customFormat="1"/>
    <row r="619" s="87" customFormat="1"/>
    <row r="620" s="87" customFormat="1"/>
    <row r="621" s="87" customFormat="1"/>
    <row r="622" s="87" customFormat="1"/>
    <row r="623" s="87" customFormat="1"/>
    <row r="624" s="87" customFormat="1"/>
    <row r="625" s="87" customFormat="1"/>
    <row r="626" s="87" customFormat="1"/>
    <row r="627" s="87" customFormat="1"/>
    <row r="628" s="87" customFormat="1"/>
    <row r="629" s="87" customFormat="1"/>
    <row r="630" s="87" customFormat="1"/>
    <row r="631" s="87" customFormat="1"/>
    <row r="632" s="87" customFormat="1"/>
    <row r="633" s="87" customFormat="1"/>
    <row r="634" s="87" customFormat="1"/>
    <row r="635" s="87" customFormat="1"/>
    <row r="636" s="87" customFormat="1"/>
    <row r="637" s="87" customFormat="1"/>
    <row r="638" s="87" customFormat="1"/>
    <row r="639" s="87" customFormat="1"/>
    <row r="640" s="87" customFormat="1"/>
    <row r="641" s="87" customFormat="1"/>
    <row r="642" s="87" customFormat="1"/>
    <row r="643" s="87" customFormat="1"/>
    <row r="644" s="87" customFormat="1"/>
    <row r="645" s="87" customFormat="1"/>
    <row r="646" s="87" customFormat="1"/>
    <row r="647" s="87" customFormat="1"/>
    <row r="648" s="87" customFormat="1"/>
    <row r="649" s="87" customFormat="1"/>
    <row r="650" s="87" customFormat="1"/>
    <row r="651" s="87" customFormat="1"/>
    <row r="652" s="87" customFormat="1"/>
    <row r="653" s="87" customFormat="1"/>
    <row r="654" s="87" customFormat="1"/>
    <row r="655" s="87" customFormat="1"/>
    <row r="656" s="87" customFormat="1"/>
    <row r="657" s="87" customFormat="1"/>
    <row r="658" s="87" customFormat="1"/>
    <row r="659" s="87" customFormat="1"/>
    <row r="660" s="87" customFormat="1"/>
    <row r="661" s="87" customFormat="1"/>
    <row r="662" s="87" customFormat="1"/>
    <row r="663" s="87" customFormat="1"/>
    <row r="664" s="87" customFormat="1"/>
    <row r="665" s="87" customFormat="1"/>
    <row r="666" s="87" customFormat="1"/>
    <row r="667" s="87" customFormat="1"/>
    <row r="668" s="87" customFormat="1"/>
    <row r="669" s="87" customFormat="1"/>
    <row r="670" s="87" customFormat="1"/>
    <row r="671" s="87" customFormat="1"/>
    <row r="672" s="87" customFormat="1"/>
    <row r="673" s="87" customFormat="1"/>
    <row r="674" s="87" customFormat="1"/>
    <row r="675" s="87" customFormat="1"/>
    <row r="676" s="87" customFormat="1"/>
    <row r="677" s="87" customFormat="1"/>
    <row r="678" s="87" customFormat="1"/>
    <row r="679" s="87" customFormat="1"/>
    <row r="680" s="87" customFormat="1"/>
    <row r="681" s="87" customFormat="1"/>
    <row r="682" s="87" customFormat="1"/>
    <row r="683" s="87" customFormat="1"/>
    <row r="684" s="87" customFormat="1"/>
    <row r="685" s="87" customFormat="1"/>
    <row r="686" s="87" customFormat="1"/>
    <row r="687" s="87" customFormat="1"/>
    <row r="688" s="87" customFormat="1"/>
    <row r="689" s="87" customFormat="1"/>
    <row r="690" s="87" customFormat="1"/>
    <row r="691" s="87" customFormat="1"/>
    <row r="692" s="87" customFormat="1"/>
    <row r="693" s="87" customFormat="1"/>
    <row r="694" s="87" customFormat="1"/>
    <row r="695" s="87" customFormat="1"/>
    <row r="696" s="87" customFormat="1"/>
    <row r="697" s="87" customFormat="1"/>
    <row r="698" s="87" customFormat="1"/>
    <row r="699" s="87" customFormat="1"/>
    <row r="700" s="87" customFormat="1"/>
    <row r="701" s="87" customFormat="1"/>
    <row r="702" s="87" customFormat="1"/>
    <row r="703" s="87" customFormat="1"/>
    <row r="704" s="87" customFormat="1"/>
    <row r="705" s="87" customFormat="1"/>
    <row r="706" s="87" customFormat="1"/>
    <row r="707" s="87" customFormat="1"/>
    <row r="708" s="87" customFormat="1"/>
    <row r="709" s="87" customFormat="1"/>
    <row r="710" s="87" customFormat="1"/>
    <row r="711" s="87" customFormat="1"/>
    <row r="712" s="87" customFormat="1"/>
    <row r="713" s="87" customFormat="1"/>
    <row r="714" s="87" customFormat="1"/>
    <row r="715" s="87" customFormat="1"/>
    <row r="716" s="87" customFormat="1"/>
    <row r="717" s="87" customFormat="1"/>
    <row r="718" s="87" customFormat="1"/>
    <row r="719" s="87" customFormat="1"/>
    <row r="720" s="87" customFormat="1"/>
    <row r="721" s="87" customFormat="1"/>
    <row r="722" s="87" customFormat="1"/>
    <row r="723" s="87" customFormat="1"/>
    <row r="724" s="87" customFormat="1"/>
    <row r="725" s="87" customFormat="1"/>
    <row r="726" s="87" customFormat="1"/>
    <row r="727" s="87" customFormat="1"/>
    <row r="728" s="87" customFormat="1"/>
    <row r="729" s="87" customFormat="1"/>
    <row r="730" s="87" customFormat="1"/>
    <row r="731" s="87" customFormat="1"/>
    <row r="732" s="87" customFormat="1"/>
    <row r="733" s="87" customFormat="1"/>
    <row r="734" s="87" customFormat="1"/>
    <row r="735" s="87" customFormat="1"/>
    <row r="736" s="87" customFormat="1"/>
    <row r="737" s="87" customFormat="1"/>
    <row r="738" s="87" customFormat="1"/>
    <row r="739" s="87" customFormat="1"/>
    <row r="740" s="87" customFormat="1"/>
    <row r="741" s="87" customFormat="1"/>
    <row r="742" s="87" customFormat="1"/>
    <row r="743" s="87" customFormat="1"/>
    <row r="744" s="87" customFormat="1"/>
    <row r="745" s="87" customFormat="1"/>
    <row r="746" s="87" customFormat="1"/>
    <row r="747" s="87" customFormat="1"/>
    <row r="748" s="87" customFormat="1"/>
    <row r="749" s="87" customFormat="1"/>
    <row r="750" s="87" customFormat="1"/>
    <row r="751" s="87" customFormat="1"/>
    <row r="752" s="87" customFormat="1"/>
    <row r="753" s="87" customFormat="1"/>
    <row r="754" s="87" customFormat="1"/>
    <row r="755" s="87" customFormat="1"/>
    <row r="756" s="87" customFormat="1"/>
    <row r="757" s="87" customFormat="1"/>
    <row r="758" s="87" customFormat="1"/>
    <row r="759" s="87" customFormat="1"/>
    <row r="760" s="87" customFormat="1"/>
    <row r="761" s="87" customFormat="1"/>
    <row r="762" s="87" customFormat="1"/>
    <row r="763" s="87" customFormat="1"/>
    <row r="764" s="87" customFormat="1"/>
    <row r="765" s="87" customFormat="1"/>
    <row r="766" s="87" customFormat="1"/>
    <row r="767" s="87" customFormat="1"/>
    <row r="768" s="87" customFormat="1"/>
    <row r="769" s="87" customFormat="1"/>
    <row r="770" s="87" customFormat="1"/>
    <row r="771" s="87" customFormat="1"/>
    <row r="772" s="87" customFormat="1"/>
    <row r="773" s="87" customFormat="1"/>
    <row r="774" s="87" customFormat="1"/>
    <row r="775" s="87" customFormat="1"/>
    <row r="776" s="87" customFormat="1"/>
    <row r="777" s="87" customFormat="1"/>
    <row r="778" s="87" customFormat="1"/>
    <row r="779" s="87" customFormat="1"/>
    <row r="780" s="87" customFormat="1"/>
    <row r="781" s="87" customFormat="1"/>
    <row r="782" s="87" customFormat="1"/>
    <row r="783" s="87" customFormat="1"/>
    <row r="784" s="87" customFormat="1"/>
    <row r="785" s="87" customFormat="1"/>
    <row r="786" s="87" customFormat="1"/>
    <row r="787" s="87" customFormat="1"/>
    <row r="788" s="87" customFormat="1"/>
    <row r="789" s="87" customFormat="1"/>
    <row r="790" s="87" customFormat="1"/>
    <row r="791" s="87" customFormat="1"/>
    <row r="792" s="87" customFormat="1"/>
    <row r="793" s="87" customFormat="1"/>
    <row r="794" s="87" customFormat="1"/>
    <row r="795" s="87" customFormat="1"/>
    <row r="796" s="87" customFormat="1"/>
    <row r="797" s="87" customFormat="1"/>
    <row r="798" s="87" customFormat="1"/>
    <row r="799" s="87" customFormat="1"/>
    <row r="800" s="87" customFormat="1"/>
    <row r="801" s="87" customFormat="1"/>
    <row r="802" s="87" customFormat="1"/>
    <row r="803" s="87" customFormat="1"/>
    <row r="804" s="87" customFormat="1"/>
    <row r="805" s="87" customFormat="1"/>
    <row r="806" s="87" customFormat="1"/>
    <row r="807" s="87" customFormat="1"/>
    <row r="808" s="87" customFormat="1"/>
    <row r="809" s="87" customFormat="1"/>
    <row r="810" s="87" customFormat="1"/>
    <row r="811" s="87" customFormat="1"/>
    <row r="812" s="87" customFormat="1"/>
    <row r="813" s="87" customFormat="1"/>
    <row r="814" s="87" customFormat="1"/>
    <row r="815" s="87" customFormat="1"/>
    <row r="816" s="87" customFormat="1"/>
    <row r="817" s="87" customFormat="1"/>
    <row r="818" s="87" customFormat="1"/>
    <row r="819" s="87" customFormat="1"/>
    <row r="820" s="87" customFormat="1"/>
    <row r="821" s="87" customFormat="1"/>
    <row r="822" s="87" customFormat="1"/>
    <row r="823" s="87" customFormat="1"/>
    <row r="824" s="87" customFormat="1"/>
    <row r="825" s="87" customFormat="1"/>
    <row r="826" s="87" customFormat="1"/>
    <row r="827" s="87" customFormat="1"/>
    <row r="828" s="87" customFormat="1"/>
    <row r="829" s="87" customFormat="1"/>
    <row r="830" s="87" customFormat="1"/>
    <row r="831" s="87" customFormat="1"/>
    <row r="832" s="87" customFormat="1"/>
    <row r="833" s="87" customFormat="1"/>
    <row r="834" s="87" customFormat="1"/>
    <row r="835" s="87" customFormat="1"/>
    <row r="836" s="87" customFormat="1"/>
    <row r="837" s="87" customFormat="1"/>
    <row r="838" s="87" customFormat="1"/>
    <row r="839" s="87" customFormat="1"/>
    <row r="840" s="87" customFormat="1"/>
    <row r="841" s="87" customFormat="1"/>
    <row r="842" s="87" customFormat="1"/>
    <row r="843" s="87" customFormat="1"/>
    <row r="844" s="87" customFormat="1"/>
    <row r="845" s="87" customFormat="1"/>
    <row r="846" s="87" customFormat="1"/>
    <row r="847" s="87" customFormat="1"/>
    <row r="848" s="87" customFormat="1"/>
    <row r="849" s="87" customFormat="1"/>
    <row r="850" s="87" customFormat="1"/>
    <row r="851" s="87" customFormat="1"/>
    <row r="852" s="87" customFormat="1"/>
    <row r="853" s="87" customFormat="1"/>
    <row r="854" s="87" customFormat="1"/>
    <row r="855" s="87" customFormat="1"/>
    <row r="856" s="87" customFormat="1"/>
    <row r="857" s="87" customFormat="1"/>
    <row r="858" s="87" customFormat="1"/>
    <row r="859" s="87" customFormat="1"/>
    <row r="860" s="87" customFormat="1"/>
    <row r="861" s="87" customFormat="1"/>
    <row r="862" s="87" customFormat="1"/>
    <row r="863" s="87" customFormat="1"/>
    <row r="864" s="87" customFormat="1"/>
    <row r="865" s="87" customFormat="1"/>
    <row r="866" s="87" customFormat="1"/>
    <row r="867" s="87" customFormat="1"/>
    <row r="868" s="87" customFormat="1"/>
    <row r="869" s="87" customFormat="1"/>
    <row r="870" s="87" customFormat="1"/>
    <row r="871" s="87" customFormat="1"/>
    <row r="872" s="87" customFormat="1"/>
    <row r="873" s="87" customFormat="1"/>
    <row r="874" s="87" customFormat="1"/>
    <row r="875" s="87" customFormat="1"/>
    <row r="876" s="87" customFormat="1"/>
    <row r="877" s="87" customFormat="1"/>
    <row r="878" s="87" customFormat="1"/>
    <row r="879" s="87" customFormat="1"/>
    <row r="880" s="87" customFormat="1"/>
    <row r="881" s="87" customFormat="1"/>
    <row r="882" s="87" customFormat="1"/>
    <row r="883" s="87" customFormat="1"/>
    <row r="884" s="87" customFormat="1"/>
    <row r="885" s="87" customFormat="1"/>
    <row r="886" s="87" customFormat="1"/>
    <row r="887" s="87" customFormat="1"/>
    <row r="888" s="87" customFormat="1"/>
    <row r="889" s="87" customFormat="1"/>
    <row r="890" s="87" customFormat="1"/>
    <row r="891" s="87" customFormat="1"/>
    <row r="892" s="87" customFormat="1"/>
    <row r="893" s="87" customFormat="1"/>
    <row r="894" s="87" customFormat="1"/>
    <row r="895" s="87" customFormat="1"/>
    <row r="896" s="87" customFormat="1"/>
    <row r="897" s="87" customFormat="1"/>
    <row r="898" s="87" customFormat="1"/>
    <row r="899" s="87" customFormat="1"/>
    <row r="900" s="87" customFormat="1"/>
    <row r="901" s="87" customFormat="1"/>
    <row r="902" s="87" customFormat="1"/>
    <row r="903" s="87" customFormat="1"/>
    <row r="904" s="87" customFormat="1"/>
    <row r="905" s="87" customFormat="1"/>
    <row r="906" s="87" customFormat="1"/>
    <row r="907" s="87" customFormat="1"/>
    <row r="908" s="87" customFormat="1"/>
    <row r="909" s="87" customFormat="1"/>
    <row r="910" s="87" customFormat="1"/>
    <row r="911" s="87" customFormat="1"/>
    <row r="912" s="87" customFormat="1"/>
    <row r="913" s="87" customFormat="1"/>
    <row r="914" s="87" customFormat="1"/>
    <row r="915" s="87" customFormat="1"/>
    <row r="916" s="87" customFormat="1"/>
    <row r="917" s="87" customFormat="1"/>
    <row r="918" s="87" customFormat="1"/>
    <row r="919" s="87" customFormat="1"/>
    <row r="920" s="87" customFormat="1"/>
    <row r="921" s="87" customFormat="1"/>
    <row r="922" s="87" customFormat="1"/>
    <row r="923" s="87" customFormat="1"/>
    <row r="924" s="87" customFormat="1"/>
    <row r="925" s="87" customFormat="1"/>
    <row r="926" s="87" customFormat="1"/>
    <row r="927" s="87" customFormat="1"/>
    <row r="928" s="87" customFormat="1"/>
    <row r="929" s="87" customFormat="1"/>
    <row r="930" s="87" customFormat="1"/>
    <row r="931" s="87" customFormat="1"/>
    <row r="932" s="87" customFormat="1"/>
    <row r="933" s="87" customFormat="1"/>
    <row r="934" s="87" customFormat="1"/>
    <row r="935" s="87" customFormat="1"/>
    <row r="936" s="87" customFormat="1"/>
    <row r="937" s="87" customFormat="1"/>
    <row r="938" s="87" customFormat="1"/>
    <row r="939" s="87" customFormat="1"/>
    <row r="940" s="87" customFormat="1"/>
    <row r="941" s="87" customFormat="1"/>
    <row r="942" s="87" customFormat="1"/>
    <row r="943" s="87" customFormat="1"/>
    <row r="944" s="87" customFormat="1"/>
    <row r="945" s="87" customFormat="1"/>
    <row r="946" s="87" customFormat="1"/>
    <row r="947" s="87" customFormat="1"/>
    <row r="948" s="87" customFormat="1"/>
    <row r="949" s="87" customFormat="1"/>
    <row r="950" s="87" customFormat="1"/>
    <row r="951" s="87" customFormat="1"/>
    <row r="952" s="87" customFormat="1"/>
    <row r="953" s="87" customFormat="1"/>
    <row r="954" s="87" customFormat="1"/>
    <row r="955" s="87" customFormat="1"/>
    <row r="956" s="87" customFormat="1"/>
    <row r="957" s="87" customFormat="1"/>
    <row r="958" s="87" customFormat="1"/>
    <row r="959" s="87" customFormat="1"/>
    <row r="960" s="87" customFormat="1"/>
    <row r="961" s="87" customFormat="1"/>
    <row r="962" s="87" customFormat="1"/>
    <row r="963" s="87" customFormat="1"/>
    <row r="964" s="87" customFormat="1"/>
    <row r="965" s="87" customFormat="1"/>
    <row r="966" s="87" customFormat="1"/>
    <row r="967" s="87" customFormat="1"/>
    <row r="968" s="87" customFormat="1"/>
    <row r="969" s="87" customFormat="1"/>
    <row r="970" s="87" customFormat="1"/>
    <row r="971" s="87" customFormat="1"/>
    <row r="972" s="87" customFormat="1"/>
    <row r="973" s="87" customFormat="1"/>
    <row r="974" s="87" customFormat="1"/>
    <row r="975" s="87" customFormat="1"/>
    <row r="976" s="87" customFormat="1"/>
    <row r="977" s="87" customFormat="1"/>
    <row r="978" s="87" customFormat="1"/>
    <row r="979" s="87" customFormat="1"/>
    <row r="980" s="87" customFormat="1"/>
    <row r="981" s="87" customFormat="1"/>
    <row r="982" s="87" customFormat="1"/>
    <row r="983" s="87" customFormat="1"/>
    <row r="984" s="87" customFormat="1"/>
    <row r="985" s="87" customFormat="1"/>
    <row r="986" s="87" customFormat="1"/>
    <row r="987" s="87" customFormat="1"/>
    <row r="988" s="87" customFormat="1"/>
    <row r="989" s="87" customFormat="1"/>
    <row r="990" s="87" customFormat="1"/>
    <row r="991" s="87" customFormat="1"/>
    <row r="992" s="87" customFormat="1"/>
    <row r="993" s="87" customFormat="1"/>
    <row r="994" s="87" customFormat="1"/>
    <row r="995" s="87" customFormat="1"/>
    <row r="996" s="87" customFormat="1"/>
    <row r="997" s="87" customFormat="1"/>
    <row r="998" s="87" customFormat="1"/>
    <row r="999" s="87" customFormat="1"/>
    <row r="1000" s="87" customFormat="1"/>
    <row r="1001" s="87" customFormat="1"/>
    <row r="1002" s="87" customFormat="1"/>
    <row r="1003" s="87" customFormat="1"/>
    <row r="1004" s="87" customFormat="1"/>
    <row r="1005" s="87" customFormat="1"/>
    <row r="1006" s="87" customFormat="1"/>
    <row r="1007" s="87" customFormat="1"/>
    <row r="1008" s="87" customFormat="1"/>
    <row r="1009" s="87" customFormat="1"/>
    <row r="1010" s="87" customFormat="1"/>
    <row r="1011" s="87" customFormat="1"/>
    <row r="1012" s="87" customFormat="1"/>
    <row r="1013" s="87" customFormat="1"/>
    <row r="1014" s="87" customFormat="1"/>
    <row r="1015" s="87" customFormat="1"/>
    <row r="1016" s="87" customFormat="1"/>
    <row r="1017" s="87" customFormat="1"/>
    <row r="1018" s="87" customFormat="1"/>
    <row r="1019" s="87" customFormat="1"/>
    <row r="1020" s="87" customFormat="1"/>
    <row r="1021" s="87" customFormat="1"/>
    <row r="1022" s="87" customFormat="1"/>
    <row r="1023" s="87" customFormat="1"/>
    <row r="1024" s="87" customFormat="1"/>
    <row r="1025" s="87" customFormat="1"/>
    <row r="1026" s="87" customFormat="1"/>
    <row r="1027" s="87" customFormat="1"/>
    <row r="1028" s="87" customFormat="1"/>
    <row r="1029" s="87" customFormat="1"/>
    <row r="1030" s="87" customFormat="1"/>
    <row r="1031" s="87" customFormat="1"/>
    <row r="1032" s="87" customFormat="1"/>
    <row r="1033" s="87" customFormat="1"/>
    <row r="1034" s="87" customFormat="1"/>
    <row r="1035" s="87" customFormat="1"/>
    <row r="1036" s="87" customFormat="1"/>
    <row r="1037" s="87" customFormat="1"/>
    <row r="1038" s="87" customFormat="1"/>
    <row r="1039" s="87" customFormat="1"/>
    <row r="1040" s="87" customFormat="1"/>
    <row r="1041" s="87" customFormat="1"/>
    <row r="1042" s="87" customFormat="1"/>
    <row r="1043" s="87" customFormat="1"/>
    <row r="1044" s="87" customFormat="1"/>
    <row r="1045" s="87" customFormat="1"/>
    <row r="1046" s="87" customFormat="1"/>
    <row r="1047" s="87" customFormat="1"/>
    <row r="1048" s="87" customFormat="1"/>
    <row r="1049" s="87" customFormat="1"/>
    <row r="1050" s="87" customFormat="1"/>
    <row r="1051" s="87" customFormat="1"/>
    <row r="1052" s="87" customFormat="1"/>
    <row r="1053" s="87" customFormat="1"/>
    <row r="1054" s="87" customFormat="1"/>
    <row r="1055" s="87" customFormat="1"/>
    <row r="1056" s="87" customFormat="1"/>
    <row r="1057" s="87" customFormat="1"/>
    <row r="1058" s="87" customFormat="1"/>
    <row r="1059" s="87" customFormat="1"/>
    <row r="1060" s="87" customFormat="1"/>
    <row r="1061" s="87" customFormat="1"/>
    <row r="1062" s="87" customFormat="1"/>
    <row r="1063" s="87" customFormat="1"/>
    <row r="1064" s="87" customFormat="1"/>
    <row r="1065" s="87" customFormat="1"/>
    <row r="1066" s="87" customFormat="1"/>
    <row r="1067" s="87" customFormat="1"/>
    <row r="1068" s="87" customFormat="1"/>
    <row r="1069" s="87" customFormat="1"/>
    <row r="1070" s="87" customFormat="1"/>
    <row r="1071" s="87" customFormat="1"/>
    <row r="1072" s="87" customFormat="1"/>
    <row r="1073" s="87" customFormat="1"/>
    <row r="1074" s="87" customFormat="1"/>
    <row r="1075" s="87" customFormat="1"/>
    <row r="1076" s="87" customFormat="1"/>
    <row r="1077" s="87" customFormat="1"/>
    <row r="1078" s="87" customFormat="1"/>
    <row r="1079" s="87" customFormat="1"/>
    <row r="1080" s="87" customFormat="1"/>
    <row r="1081" s="87" customFormat="1"/>
    <row r="1082" s="87" customFormat="1"/>
    <row r="1083" s="87" customFormat="1"/>
    <row r="1084" s="87" customFormat="1"/>
    <row r="1085" s="87" customFormat="1"/>
    <row r="1086" s="87" customFormat="1"/>
    <row r="1087" s="87" customFormat="1"/>
    <row r="1088" s="87" customFormat="1"/>
    <row r="1089" s="87" customFormat="1"/>
    <row r="1090" s="87" customFormat="1"/>
    <row r="1091" s="87" customFormat="1"/>
    <row r="1092" s="87" customFormat="1"/>
    <row r="1093" s="87" customFormat="1"/>
    <row r="1094" s="87" customFormat="1"/>
    <row r="1095" s="87" customFormat="1"/>
    <row r="1096" s="87" customFormat="1"/>
    <row r="1097" s="87" customFormat="1"/>
    <row r="1098" s="87" customFormat="1"/>
    <row r="1099" s="87" customFormat="1"/>
    <row r="1100" s="87" customFormat="1"/>
    <row r="1101" s="87" customFormat="1"/>
    <row r="1102" s="87" customFormat="1"/>
    <row r="1103" s="87" customFormat="1"/>
    <row r="1104" s="87" customFormat="1"/>
    <row r="1105" s="87" customFormat="1"/>
    <row r="1106" s="87" customFormat="1"/>
    <row r="1107" s="87" customFormat="1"/>
    <row r="1108" s="87" customFormat="1"/>
    <row r="1109" s="87" customFormat="1"/>
    <row r="1110" s="87" customFormat="1"/>
    <row r="1111" s="87" customFormat="1"/>
    <row r="1112" s="87" customFormat="1"/>
    <row r="1113" s="87" customFormat="1"/>
    <row r="1114" s="87" customFormat="1"/>
    <row r="1115" s="87" customFormat="1"/>
    <row r="1116" s="87" customFormat="1"/>
    <row r="1117" s="87" customFormat="1"/>
    <row r="1118" s="87" customFormat="1"/>
    <row r="1119" s="87" customFormat="1"/>
    <row r="1120" s="87" customFormat="1"/>
    <row r="1121" s="87" customFormat="1"/>
    <row r="1122" s="87" customFormat="1"/>
    <row r="1123" s="87" customFormat="1"/>
    <row r="1124" s="87" customFormat="1"/>
    <row r="1125" s="87" customFormat="1"/>
    <row r="1126" s="87" customFormat="1"/>
    <row r="1127" s="87" customFormat="1"/>
    <row r="1128" s="87" customFormat="1"/>
    <row r="1129" s="87" customFormat="1"/>
    <row r="1130" s="87" customFormat="1"/>
    <row r="1131" s="87" customFormat="1"/>
    <row r="1132" s="87" customFormat="1"/>
    <row r="1133" s="87" customFormat="1"/>
    <row r="1134" s="87" customFormat="1"/>
    <row r="1135" s="87" customFormat="1"/>
    <row r="1136" s="87" customFormat="1"/>
    <row r="1137" s="87" customFormat="1"/>
    <row r="1138" s="87" customFormat="1"/>
    <row r="1139" s="87" customFormat="1"/>
    <row r="1140" s="87" customFormat="1"/>
    <row r="1141" s="87" customFormat="1"/>
    <row r="1142" s="87" customFormat="1"/>
    <row r="1143" s="87" customFormat="1"/>
    <row r="1144" s="87" customFormat="1"/>
    <row r="1145" s="87" customFormat="1"/>
    <row r="1146" s="87" customFormat="1"/>
    <row r="1147" s="87" customFormat="1"/>
    <row r="1148" s="87" customFormat="1"/>
    <row r="1149" s="87" customFormat="1"/>
    <row r="1150" s="87" customFormat="1"/>
    <row r="1151" s="87" customFormat="1"/>
    <row r="1152" s="87" customFormat="1"/>
    <row r="1153" s="87" customFormat="1"/>
    <row r="1154" s="87" customFormat="1"/>
    <row r="1155" s="87" customFormat="1"/>
    <row r="1156" s="87" customFormat="1"/>
    <row r="1157" s="87" customFormat="1"/>
    <row r="1158" s="87" customFormat="1"/>
    <row r="1159" s="87" customFormat="1"/>
    <row r="1160" s="87" customFormat="1"/>
    <row r="1161" s="87" customFormat="1"/>
    <row r="1162" s="87" customFormat="1"/>
    <row r="1163" s="87" customFormat="1"/>
    <row r="1164" s="87" customFormat="1"/>
    <row r="1165" s="87" customFormat="1"/>
    <row r="1166" s="87" customFormat="1"/>
    <row r="1167" s="87" customFormat="1"/>
    <row r="1168" s="87" customFormat="1"/>
    <row r="1169" s="87" customFormat="1"/>
    <row r="1170" s="87" customFormat="1"/>
    <row r="1171" s="87" customFormat="1"/>
    <row r="1172" s="87" customFormat="1"/>
    <row r="1173" s="87" customFormat="1"/>
    <row r="1174" s="87" customFormat="1"/>
    <row r="1175" s="87" customFormat="1"/>
    <row r="1176" s="87" customFormat="1"/>
    <row r="1177" s="87" customFormat="1"/>
    <row r="1178" s="87" customFormat="1"/>
    <row r="1179" s="87" customFormat="1"/>
    <row r="1180" s="87" customFormat="1"/>
    <row r="1181" s="87" customFormat="1"/>
    <row r="1182" s="87" customFormat="1"/>
    <row r="1183" s="87" customFormat="1"/>
    <row r="1184" s="87" customFormat="1"/>
    <row r="1185" s="87" customFormat="1"/>
    <row r="1186" s="87" customFormat="1"/>
    <row r="1187" s="87" customFormat="1"/>
    <row r="1188" s="87" customFormat="1"/>
    <row r="1189" s="87" customFormat="1"/>
    <row r="1190" s="87" customFormat="1"/>
    <row r="1191" s="87" customFormat="1"/>
    <row r="1192" s="87" customFormat="1"/>
    <row r="1193" s="87" customFormat="1"/>
    <row r="1194" s="87" customFormat="1"/>
    <row r="1195" s="87" customFormat="1"/>
    <row r="1196" s="87" customFormat="1"/>
    <row r="1197" s="87" customFormat="1"/>
    <row r="1198" s="87" customFormat="1"/>
    <row r="1199" s="87" customFormat="1"/>
    <row r="1200" s="87" customFormat="1"/>
    <row r="1201" s="87" customFormat="1"/>
    <row r="1202" s="87" customFormat="1"/>
    <row r="1203" s="87" customFormat="1"/>
    <row r="1204" s="87" customFormat="1"/>
    <row r="1205" s="87" customFormat="1"/>
    <row r="1206" s="87" customFormat="1"/>
    <row r="1207" s="87" customFormat="1"/>
    <row r="1208" s="87" customFormat="1"/>
    <row r="1209" s="87" customFormat="1"/>
    <row r="1210" s="87" customFormat="1"/>
    <row r="1211" s="87" customFormat="1"/>
    <row r="1212" s="87" customFormat="1"/>
    <row r="1213" s="87" customFormat="1"/>
    <row r="1214" s="87" customFormat="1"/>
    <row r="1215" s="87" customFormat="1"/>
    <row r="1216" s="87" customFormat="1"/>
    <row r="1217" s="87" customFormat="1"/>
    <row r="1218" s="87" customFormat="1"/>
    <row r="1219" s="87" customFormat="1"/>
    <row r="1220" s="87" customFormat="1"/>
    <row r="1221" s="87" customFormat="1"/>
    <row r="1222" s="87" customFormat="1"/>
    <row r="1223" s="87" customFormat="1"/>
    <row r="1224" s="87" customFormat="1"/>
    <row r="1225" s="87" customFormat="1"/>
    <row r="1226" s="87" customFormat="1"/>
    <row r="1227" s="87" customFormat="1"/>
    <row r="1228" s="87" customFormat="1"/>
    <row r="1229" s="87" customFormat="1"/>
    <row r="1230" s="87" customFormat="1"/>
    <row r="1231" s="87" customFormat="1"/>
    <row r="1232" s="87" customFormat="1"/>
    <row r="1233" s="87" customFormat="1"/>
    <row r="1234" s="87" customFormat="1"/>
    <row r="1235" s="87" customFormat="1"/>
    <row r="1236" s="87" customFormat="1"/>
    <row r="1237" s="87" customFormat="1"/>
    <row r="1238" s="87" customFormat="1"/>
    <row r="1239" s="87" customFormat="1"/>
    <row r="1240" s="87" customFormat="1"/>
    <row r="1241" s="87" customFormat="1"/>
    <row r="1242" s="87" customFormat="1"/>
    <row r="1243" s="87" customFormat="1"/>
    <row r="1244" s="87" customFormat="1"/>
    <row r="1245" s="87" customFormat="1"/>
    <row r="1246" s="87" customFormat="1"/>
    <row r="1247" s="87" customFormat="1"/>
    <row r="1248" s="87" customFormat="1"/>
    <row r="1249" s="87" customFormat="1"/>
    <row r="1250" s="87" customFormat="1"/>
    <row r="1251" s="87" customFormat="1"/>
    <row r="1252" s="87" customFormat="1"/>
    <row r="1253" s="87" customFormat="1"/>
    <row r="1254" s="87" customFormat="1"/>
    <row r="1255" s="87" customFormat="1"/>
    <row r="1256" s="87" customFormat="1"/>
    <row r="1257" s="87" customFormat="1"/>
    <row r="1258" s="87" customFormat="1"/>
    <row r="1259" s="87" customFormat="1"/>
    <row r="1260" s="87" customFormat="1"/>
    <row r="1261" s="87" customFormat="1"/>
    <row r="1262" s="87" customFormat="1"/>
    <row r="1263" s="87" customFormat="1"/>
    <row r="1264" s="87" customFormat="1"/>
    <row r="1265" s="87" customFormat="1"/>
    <row r="1266" s="87" customFormat="1"/>
    <row r="1267" s="87" customFormat="1"/>
    <row r="1268" s="87" customFormat="1"/>
    <row r="1269" s="87" customFormat="1"/>
    <row r="1270" s="87" customFormat="1"/>
    <row r="1271" s="87" customFormat="1"/>
    <row r="1272" s="87" customFormat="1"/>
    <row r="1273" s="87" customFormat="1"/>
    <row r="1274" s="87" customFormat="1"/>
    <row r="1275" s="87" customFormat="1"/>
    <row r="1276" s="87" customFormat="1"/>
    <row r="1277" s="87" customFormat="1"/>
    <row r="1278" s="87" customFormat="1"/>
    <row r="1279" s="87" customFormat="1"/>
    <row r="1280" s="87" customFormat="1"/>
    <row r="1281" s="87" customFormat="1"/>
    <row r="1282" s="87" customFormat="1"/>
    <row r="1283" s="87" customFormat="1"/>
    <row r="1284" s="87" customFormat="1"/>
    <row r="1285" s="87" customFormat="1"/>
    <row r="1286" s="87" customFormat="1"/>
    <row r="1287" s="87" customFormat="1"/>
    <row r="1288" s="87" customFormat="1"/>
    <row r="1289" s="87" customFormat="1"/>
    <row r="1290" s="87" customFormat="1"/>
    <row r="1291" s="87" customFormat="1"/>
    <row r="1292" s="87" customFormat="1"/>
    <row r="1293" s="87" customFormat="1"/>
    <row r="1294" s="87" customFormat="1"/>
    <row r="1295" s="87" customFormat="1"/>
    <row r="1296" s="87" customFormat="1"/>
    <row r="1297" s="87" customFormat="1"/>
    <row r="1298" s="87" customFormat="1"/>
    <row r="1299" s="87" customFormat="1"/>
    <row r="1300" s="87" customFormat="1"/>
    <row r="1301" s="87" customFormat="1"/>
    <row r="1302" s="87" customFormat="1"/>
    <row r="1303" s="87" customFormat="1"/>
    <row r="1304" s="87" customFormat="1"/>
    <row r="1305" s="87" customFormat="1"/>
    <row r="1306" s="87" customFormat="1"/>
    <row r="1307" s="87" customFormat="1"/>
    <row r="1308" s="87" customFormat="1"/>
    <row r="1309" s="87" customFormat="1"/>
    <row r="1310" s="87" customFormat="1"/>
    <row r="1311" s="87" customFormat="1"/>
    <row r="1312" s="87" customFormat="1"/>
    <row r="1313" s="87" customFormat="1"/>
    <row r="1314" s="87" customFormat="1"/>
    <row r="1315" s="87" customFormat="1"/>
    <row r="1316" s="87" customFormat="1"/>
    <row r="1317" s="87" customFormat="1"/>
    <row r="1318" s="87" customFormat="1"/>
    <row r="1319" s="87" customFormat="1"/>
    <row r="1320" s="87" customFormat="1"/>
    <row r="1321" s="87" customFormat="1"/>
    <row r="1322" s="87" customFormat="1"/>
    <row r="1323" s="87" customFormat="1"/>
    <row r="1324" s="87" customFormat="1"/>
    <row r="1325" s="87" customFormat="1"/>
    <row r="1326" s="87" customFormat="1"/>
    <row r="1327" s="87" customFormat="1"/>
    <row r="1328" s="87" customFormat="1"/>
    <row r="1329" s="87" customFormat="1"/>
    <row r="1330" s="87" customFormat="1"/>
    <row r="1331" s="87" customFormat="1"/>
    <row r="1332" s="87" customFormat="1"/>
    <row r="1333" s="87" customFormat="1"/>
    <row r="1334" s="87" customFormat="1"/>
    <row r="1335" s="87" customFormat="1"/>
    <row r="1336" s="87" customFormat="1"/>
    <row r="1337" s="87" customFormat="1"/>
    <row r="1338" s="87" customFormat="1"/>
    <row r="1339" s="87" customFormat="1"/>
    <row r="1340" s="87" customFormat="1"/>
    <row r="1341" s="87" customFormat="1"/>
    <row r="1342" s="87" customFormat="1"/>
    <row r="1343" s="87" customFormat="1"/>
    <row r="1344" s="87" customFormat="1"/>
    <row r="1345" s="87" customFormat="1"/>
    <row r="1346" s="87" customFormat="1"/>
    <row r="1347" s="87" customFormat="1"/>
    <row r="1348" s="87" customFormat="1"/>
    <row r="1349" s="87" customFormat="1"/>
    <row r="1350" s="87" customFormat="1"/>
    <row r="1351" s="87" customFormat="1"/>
    <row r="1352" s="87" customFormat="1"/>
    <row r="1353" s="87" customFormat="1"/>
    <row r="1354" s="87" customFormat="1"/>
    <row r="1355" s="87" customFormat="1"/>
    <row r="1356" s="87" customFormat="1"/>
    <row r="1357" s="87" customFormat="1"/>
    <row r="1358" s="87" customFormat="1"/>
    <row r="1359" s="87" customFormat="1"/>
    <row r="1360" s="87" customFormat="1"/>
    <row r="1361" s="87" customFormat="1"/>
    <row r="1362" s="87" customFormat="1"/>
    <row r="1363" s="87" customFormat="1"/>
    <row r="1364" s="87" customFormat="1"/>
    <row r="1365" s="87" customFormat="1"/>
    <row r="1366" s="87" customFormat="1"/>
    <row r="1367" s="87" customFormat="1"/>
    <row r="1368" s="87" customFormat="1"/>
    <row r="1369" s="87" customFormat="1"/>
    <row r="1370" s="87" customFormat="1"/>
    <row r="1371" s="87" customFormat="1"/>
    <row r="1372" s="87" customFormat="1"/>
    <row r="1373" s="87" customFormat="1"/>
    <row r="1374" s="87" customFormat="1"/>
    <row r="1375" s="87" customFormat="1"/>
    <row r="1376" s="87" customFormat="1"/>
    <row r="1377" s="87" customFormat="1"/>
    <row r="1378" s="87" customFormat="1"/>
    <row r="1379" s="87" customFormat="1"/>
    <row r="1380" s="87" customFormat="1"/>
    <row r="1381" s="87" customFormat="1"/>
    <row r="1382" s="87" customFormat="1"/>
    <row r="1383" s="87" customFormat="1"/>
    <row r="1384" s="87" customFormat="1"/>
    <row r="1385" s="87" customFormat="1"/>
    <row r="1386" s="87" customFormat="1"/>
    <row r="1387" s="87" customFormat="1"/>
    <row r="1388" s="87" customFormat="1"/>
    <row r="1389" s="87" customFormat="1"/>
    <row r="1390" s="87" customFormat="1"/>
    <row r="1391" s="87" customFormat="1"/>
    <row r="1392" s="87" customFormat="1"/>
    <row r="1393" s="87" customFormat="1"/>
    <row r="1394" s="87" customFormat="1"/>
    <row r="1395" s="87" customFormat="1"/>
    <row r="1396" s="87" customFormat="1"/>
    <row r="1397" s="87" customFormat="1"/>
    <row r="1398" s="87" customFormat="1"/>
    <row r="1399" s="87" customFormat="1"/>
    <row r="1400" s="87" customFormat="1"/>
    <row r="1401" s="87" customFormat="1"/>
    <row r="1402" s="87" customFormat="1"/>
    <row r="1403" s="87" customFormat="1"/>
    <row r="1404" s="87" customFormat="1"/>
    <row r="1405" s="87" customFormat="1"/>
    <row r="1406" s="87" customFormat="1"/>
    <row r="1407" s="87" customFormat="1"/>
    <row r="1408" s="87" customFormat="1"/>
    <row r="1409" s="87" customFormat="1"/>
    <row r="1410" s="87" customFormat="1"/>
    <row r="1411" s="87" customFormat="1"/>
    <row r="1412" s="87" customFormat="1"/>
    <row r="1413" s="87" customFormat="1"/>
    <row r="1414" s="87" customFormat="1"/>
    <row r="1415" s="87" customFormat="1"/>
    <row r="1416" s="87" customFormat="1"/>
    <row r="1417" s="87" customFormat="1"/>
    <row r="1418" s="87" customFormat="1"/>
    <row r="1419" s="87" customFormat="1"/>
    <row r="1420" s="87" customFormat="1"/>
    <row r="1421" s="87" customFormat="1"/>
    <row r="1422" s="87" customFormat="1"/>
    <row r="1423" s="87" customFormat="1"/>
    <row r="1424" s="87" customFormat="1"/>
    <row r="1425" s="87" customFormat="1"/>
    <row r="1426" s="87" customFormat="1"/>
    <row r="1427" s="87" customFormat="1"/>
    <row r="1428" s="87" customFormat="1"/>
    <row r="1429" s="87" customFormat="1"/>
    <row r="1430" s="87" customFormat="1"/>
    <row r="1431" s="87" customFormat="1"/>
    <row r="1432" s="87" customFormat="1"/>
    <row r="1433" s="87" customFormat="1"/>
    <row r="1434" s="87" customFormat="1"/>
    <row r="1435" s="87" customFormat="1"/>
    <row r="1436" s="87" customFormat="1"/>
    <row r="1437" s="87" customFormat="1"/>
    <row r="1438" s="87" customFormat="1"/>
    <row r="1439" s="87" customFormat="1"/>
    <row r="1440" s="87" customFormat="1"/>
    <row r="1441" s="87" customFormat="1"/>
    <row r="1442" s="87" customFormat="1"/>
    <row r="1443" s="87" customFormat="1"/>
    <row r="1444" s="87" customFormat="1"/>
    <row r="1445" s="87" customFormat="1"/>
    <row r="1446" s="87" customFormat="1"/>
    <row r="1447" s="87" customFormat="1"/>
    <row r="1448" s="87" customFormat="1"/>
    <row r="1449" s="87" customFormat="1"/>
    <row r="1450" s="87" customFormat="1"/>
    <row r="1451" s="87" customFormat="1"/>
    <row r="1452" s="87" customFormat="1"/>
    <row r="1453" s="87" customFormat="1"/>
    <row r="1454" s="87" customFormat="1"/>
    <row r="1455" s="87" customFormat="1"/>
    <row r="1456" s="87" customFormat="1"/>
    <row r="1457" s="87" customFormat="1"/>
    <row r="1458" s="87" customFormat="1"/>
    <row r="1459" s="87" customFormat="1"/>
    <row r="1460" s="87" customFormat="1"/>
    <row r="1461" s="87" customFormat="1"/>
    <row r="1462" s="87" customFormat="1"/>
    <row r="1463" s="87" customFormat="1"/>
    <row r="1464" s="87" customFormat="1"/>
    <row r="1465" s="87" customFormat="1"/>
    <row r="1466" s="87" customFormat="1"/>
    <row r="1467" s="87" customFormat="1"/>
    <row r="1468" s="87" customFormat="1"/>
    <row r="1469" s="87" customFormat="1"/>
    <row r="1470" s="87" customFormat="1"/>
    <row r="1471" s="87" customFormat="1"/>
    <row r="1472" s="87" customFormat="1"/>
    <row r="1473" s="87" customFormat="1"/>
    <row r="1474" s="87" customFormat="1"/>
    <row r="1475" s="87" customFormat="1"/>
    <row r="1476" s="87" customFormat="1"/>
    <row r="1477" s="87" customFormat="1"/>
    <row r="1478" s="87" customFormat="1"/>
    <row r="1479" s="87" customFormat="1"/>
    <row r="1480" s="87" customFormat="1"/>
    <row r="1481" s="87" customFormat="1"/>
    <row r="1482" s="87" customFormat="1"/>
    <row r="1483" s="87" customFormat="1"/>
    <row r="1484" s="87" customFormat="1"/>
    <row r="1485" s="87" customFormat="1"/>
    <row r="1486" s="87" customFormat="1"/>
    <row r="1487" s="87" customFormat="1"/>
    <row r="1488" s="87" customFormat="1"/>
    <row r="1489" s="87" customFormat="1"/>
    <row r="1490" s="87" customFormat="1"/>
    <row r="1491" s="87" customFormat="1"/>
    <row r="1492" s="87" customFormat="1"/>
    <row r="1493" s="87" customFormat="1"/>
    <row r="1494" s="87" customFormat="1"/>
    <row r="1495" s="87" customFormat="1"/>
    <row r="1496" s="87" customFormat="1"/>
    <row r="1497" s="87" customFormat="1"/>
    <row r="1498" s="87" customFormat="1"/>
    <row r="1499" s="87" customFormat="1"/>
    <row r="1500" s="87" customFormat="1"/>
    <row r="1501" s="87" customFormat="1"/>
    <row r="1502" s="87" customFormat="1"/>
    <row r="1503" s="87" customFormat="1"/>
    <row r="1504" s="87" customFormat="1"/>
    <row r="1505" s="87" customFormat="1"/>
    <row r="1506" s="87" customFormat="1"/>
    <row r="1507" s="87" customFormat="1"/>
    <row r="1508" s="87" customFormat="1"/>
    <row r="1509" s="87" customFormat="1"/>
    <row r="1510" s="87" customFormat="1"/>
    <row r="1511" s="87" customFormat="1"/>
    <row r="1512" s="87" customFormat="1"/>
    <row r="1513" s="87" customFormat="1"/>
    <row r="1514" s="87" customFormat="1"/>
    <row r="1515" s="87" customFormat="1"/>
    <row r="1516" s="87" customFormat="1"/>
    <row r="1517" s="87" customFormat="1"/>
    <row r="1518" s="87" customFormat="1"/>
    <row r="1519" s="87" customFormat="1"/>
    <row r="1520" s="87" customFormat="1"/>
    <row r="1521" s="87" customFormat="1"/>
    <row r="1522" s="87" customFormat="1"/>
    <row r="1523" s="87" customFormat="1"/>
    <row r="1524" s="87" customFormat="1"/>
    <row r="1525" s="87" customFormat="1"/>
    <row r="1526" s="87" customFormat="1"/>
    <row r="1527" s="87" customFormat="1"/>
    <row r="1528" s="87" customFormat="1"/>
    <row r="1529" s="87" customFormat="1"/>
    <row r="1530" s="87" customFormat="1"/>
    <row r="1531" s="87" customFormat="1"/>
    <row r="1532" s="87" customFormat="1"/>
    <row r="1533" s="87" customFormat="1"/>
    <row r="1534" s="87" customFormat="1"/>
    <row r="1535" s="87" customFormat="1"/>
    <row r="1536" s="87" customFormat="1"/>
    <row r="1537" s="87" customFormat="1"/>
    <row r="1538" s="87" customFormat="1"/>
    <row r="1539" s="87" customFormat="1"/>
    <row r="1540" s="87" customFormat="1"/>
    <row r="1541" s="87" customFormat="1"/>
    <row r="1542" s="87" customFormat="1"/>
    <row r="1543" s="87" customFormat="1"/>
    <row r="1544" s="87" customFormat="1"/>
    <row r="1545" s="87" customFormat="1"/>
    <row r="1546" s="87" customFormat="1"/>
    <row r="1547" s="87" customFormat="1"/>
    <row r="1548" s="87" customFormat="1"/>
    <row r="1549" s="87" customFormat="1"/>
    <row r="1550" s="87" customFormat="1"/>
    <row r="1551" s="87" customFormat="1"/>
    <row r="1552" s="87" customFormat="1"/>
    <row r="1553" s="87" customFormat="1"/>
    <row r="1554" s="87" customFormat="1"/>
    <row r="1555" s="87" customFormat="1"/>
    <row r="1556" s="87" customFormat="1"/>
    <row r="1557" s="87" customFormat="1"/>
    <row r="1558" s="87" customFormat="1"/>
    <row r="1559" s="87" customFormat="1"/>
    <row r="1560" s="87" customFormat="1"/>
    <row r="1561" s="87" customFormat="1"/>
    <row r="1562" s="87" customFormat="1"/>
    <row r="1563" s="87" customFormat="1"/>
    <row r="1564" s="87" customFormat="1"/>
    <row r="1565" s="87" customFormat="1"/>
    <row r="1566" s="87" customFormat="1"/>
    <row r="1567" s="87" customFormat="1"/>
    <row r="1568" s="87" customFormat="1"/>
    <row r="1569" s="87" customFormat="1"/>
    <row r="1570" s="87" customFormat="1"/>
    <row r="1571" s="87" customFormat="1"/>
    <row r="1572" s="87" customFormat="1"/>
    <row r="1573" s="87" customFormat="1"/>
    <row r="1574" s="87" customFormat="1"/>
    <row r="1575" s="87" customFormat="1"/>
    <row r="1576" s="87" customFormat="1"/>
    <row r="1577" s="87" customFormat="1"/>
    <row r="1578" s="87" customFormat="1"/>
    <row r="1579" s="87" customFormat="1"/>
    <row r="1580" s="87" customFormat="1"/>
    <row r="1581" s="87" customFormat="1"/>
    <row r="1582" s="87" customFormat="1"/>
    <row r="1583" s="87" customFormat="1"/>
    <row r="1584" s="87" customFormat="1"/>
    <row r="1585" s="87" customFormat="1"/>
    <row r="1586" s="87" customFormat="1"/>
    <row r="1587" s="87" customFormat="1"/>
    <row r="1588" s="87" customFormat="1"/>
    <row r="1589" s="87" customFormat="1"/>
    <row r="1590" s="87" customFormat="1"/>
    <row r="1591" s="87" customFormat="1"/>
    <row r="1592" s="87" customFormat="1"/>
    <row r="1593" s="87" customFormat="1"/>
    <row r="1594" s="87" customFormat="1"/>
    <row r="1595" s="87" customFormat="1"/>
    <row r="1596" s="87" customFormat="1"/>
    <row r="1597" s="87" customFormat="1"/>
    <row r="1598" s="87" customFormat="1"/>
    <row r="1599" s="87" customFormat="1"/>
    <row r="1600" s="87" customFormat="1"/>
    <row r="1601" s="87" customFormat="1"/>
    <row r="1602" s="87" customFormat="1"/>
    <row r="1603" s="87" customFormat="1"/>
    <row r="1604" s="87" customFormat="1"/>
    <row r="1605" s="87" customFormat="1"/>
    <row r="1606" s="87" customFormat="1"/>
    <row r="1607" s="87" customFormat="1"/>
    <row r="1608" s="87" customFormat="1"/>
    <row r="1609" s="87" customFormat="1"/>
    <row r="1610" s="87" customFormat="1"/>
    <row r="1611" s="87" customFormat="1"/>
    <row r="1612" s="87" customFormat="1"/>
    <row r="1613" s="87" customFormat="1"/>
    <row r="1614" s="87" customFormat="1"/>
    <row r="1615" s="87" customFormat="1"/>
    <row r="1616" s="87" customFormat="1"/>
    <row r="1617" s="87" customFormat="1"/>
    <row r="1618" s="87" customFormat="1"/>
    <row r="1619" s="87" customFormat="1"/>
    <row r="1620" s="87" customFormat="1"/>
    <row r="1621" s="87" customFormat="1"/>
    <row r="1622" s="87" customFormat="1"/>
    <row r="1623" s="87" customFormat="1"/>
    <row r="1624" s="87" customFormat="1"/>
    <row r="1625" s="87" customFormat="1"/>
    <row r="1626" s="87" customFormat="1"/>
    <row r="1627" s="87" customFormat="1"/>
    <row r="1628" s="87" customFormat="1"/>
    <row r="1629" s="87" customFormat="1"/>
    <row r="1630" s="87" customFormat="1"/>
    <row r="1631" s="87" customFormat="1"/>
    <row r="1632" s="87" customFormat="1"/>
    <row r="1633" s="87" customFormat="1"/>
    <row r="1634" s="87" customFormat="1"/>
    <row r="1635" s="87" customFormat="1"/>
    <row r="1636" s="87" customFormat="1"/>
    <row r="1637" s="87" customFormat="1"/>
    <row r="1638" s="87" customFormat="1"/>
    <row r="1639" s="87" customFormat="1"/>
    <row r="1640" s="87" customFormat="1"/>
    <row r="1641" s="87" customFormat="1"/>
    <row r="1642" s="87" customFormat="1"/>
    <row r="1643" s="87" customFormat="1"/>
    <row r="1644" s="87" customFormat="1"/>
    <row r="1645" s="87" customFormat="1"/>
    <row r="1646" s="87" customFormat="1"/>
    <row r="1647" s="87" customFormat="1"/>
    <row r="1648" s="87" customFormat="1"/>
    <row r="1649" s="87" customFormat="1"/>
    <row r="1650" s="87" customFormat="1"/>
    <row r="1651" s="87" customFormat="1"/>
    <row r="1652" s="87" customFormat="1"/>
    <row r="1653" s="87" customFormat="1"/>
    <row r="1654" s="87" customFormat="1"/>
    <row r="1655" s="87" customFormat="1"/>
    <row r="1656" s="87" customFormat="1"/>
    <row r="1657" s="87" customFormat="1"/>
    <row r="1658" s="87" customFormat="1"/>
    <row r="1659" s="87" customFormat="1"/>
    <row r="1660" s="87" customFormat="1"/>
    <row r="1661" s="87" customFormat="1"/>
    <row r="1662" s="87" customFormat="1"/>
    <row r="1663" s="87" customFormat="1"/>
    <row r="1664" s="87" customFormat="1"/>
    <row r="1665" s="87" customFormat="1"/>
    <row r="1666" s="87" customFormat="1"/>
    <row r="1667" s="87" customFormat="1"/>
    <row r="1668" s="87" customFormat="1"/>
    <row r="1669" s="87" customFormat="1"/>
    <row r="1670" s="87" customFormat="1"/>
    <row r="1671" s="87" customFormat="1"/>
    <row r="1672" s="87" customFormat="1"/>
    <row r="1673" s="87" customFormat="1"/>
    <row r="1674" s="87" customFormat="1"/>
    <row r="1675" s="87" customFormat="1"/>
    <row r="1676" s="87" customFormat="1"/>
    <row r="1677" s="87" customFormat="1"/>
    <row r="1678" s="87" customFormat="1"/>
    <row r="1679" s="87" customFormat="1"/>
    <row r="1680" s="87" customFormat="1"/>
    <row r="1681" s="87" customFormat="1"/>
    <row r="1682" s="87" customFormat="1"/>
    <row r="1683" s="87" customFormat="1"/>
    <row r="1684" s="87" customFormat="1"/>
    <row r="1685" s="87" customFormat="1"/>
    <row r="1686" s="87" customFormat="1"/>
    <row r="1687" s="87" customFormat="1"/>
    <row r="1688" s="87" customFormat="1"/>
    <row r="1689" s="87" customFormat="1"/>
    <row r="1690" s="87" customFormat="1"/>
    <row r="1691" s="87" customFormat="1"/>
    <row r="1692" s="87" customFormat="1"/>
    <row r="1693" s="87" customFormat="1"/>
    <row r="1694" s="87" customFormat="1"/>
    <row r="1695" s="87" customFormat="1"/>
    <row r="1696" s="87" customFormat="1"/>
    <row r="1697" s="87" customFormat="1"/>
    <row r="1698" s="87" customFormat="1"/>
    <row r="1699" s="87" customFormat="1"/>
    <row r="1700" s="87" customFormat="1"/>
    <row r="1701" s="87" customFormat="1"/>
    <row r="1702" s="87" customFormat="1"/>
    <row r="1703" s="87" customFormat="1"/>
    <row r="1704" s="87" customFormat="1"/>
    <row r="1705" s="87" customFormat="1"/>
    <row r="1706" s="87" customFormat="1"/>
    <row r="1707" s="87" customFormat="1"/>
    <row r="1708" s="87" customFormat="1"/>
    <row r="1709" s="87" customFormat="1"/>
    <row r="1710" s="87" customFormat="1"/>
    <row r="1711" s="87" customFormat="1"/>
    <row r="1712" s="87" customFormat="1"/>
    <row r="1713" s="87" customFormat="1"/>
    <row r="1714" s="87" customFormat="1"/>
    <row r="1715" s="87" customFormat="1"/>
    <row r="1716" s="87" customFormat="1"/>
    <row r="1717" s="87" customFormat="1"/>
    <row r="1718" s="87" customFormat="1"/>
    <row r="1719" s="87" customFormat="1"/>
    <row r="1720" s="87" customFormat="1"/>
    <row r="1721" s="87" customFormat="1"/>
    <row r="1722" s="87" customFormat="1"/>
    <row r="1723" s="87" customFormat="1"/>
    <row r="1724" s="87" customFormat="1"/>
    <row r="1725" s="87" customFormat="1"/>
    <row r="1726" s="87" customFormat="1"/>
    <row r="1727" s="87" customFormat="1"/>
    <row r="1728" s="87" customFormat="1"/>
    <row r="1729" s="87" customFormat="1"/>
    <row r="1730" s="87" customFormat="1"/>
    <row r="1731" s="87" customFormat="1"/>
    <row r="1732" s="87" customFormat="1"/>
    <row r="1733" s="87" customFormat="1"/>
    <row r="1734" s="87" customFormat="1"/>
    <row r="1735" s="87" customFormat="1"/>
    <row r="1736" s="87" customFormat="1"/>
    <row r="1737" s="87" customFormat="1"/>
    <row r="1738" s="87" customFormat="1"/>
    <row r="1739" s="87" customFormat="1"/>
    <row r="1740" s="87" customFormat="1"/>
    <row r="1741" s="87" customFormat="1"/>
    <row r="1742" s="87" customFormat="1"/>
    <row r="1743" s="87" customFormat="1"/>
    <row r="1744" s="87" customFormat="1"/>
    <row r="1745" s="87" customFormat="1"/>
    <row r="1746" s="87" customFormat="1"/>
    <row r="1747" s="87" customFormat="1"/>
    <row r="1748" s="87" customFormat="1"/>
    <row r="1749" s="87" customFormat="1"/>
    <row r="1750" s="87" customFormat="1"/>
    <row r="1751" s="87" customFormat="1"/>
    <row r="1752" s="87" customFormat="1"/>
    <row r="1753" s="87" customFormat="1"/>
    <row r="1754" s="87" customFormat="1"/>
    <row r="1755" s="87" customFormat="1"/>
    <row r="1756" s="87" customFormat="1"/>
    <row r="1757" s="87" customFormat="1"/>
    <row r="1758" s="87" customFormat="1"/>
    <row r="1759" s="87" customFormat="1"/>
    <row r="1760" s="87" customFormat="1"/>
    <row r="1761" s="87" customFormat="1"/>
    <row r="1762" s="87" customFormat="1"/>
    <row r="1763" s="87" customFormat="1"/>
    <row r="1764" s="87" customFormat="1"/>
    <row r="1765" s="87" customFormat="1"/>
    <row r="1766" s="87" customFormat="1"/>
    <row r="1767" s="87" customFormat="1"/>
    <row r="1768" s="87" customFormat="1"/>
    <row r="1769" s="87" customFormat="1"/>
    <row r="1770" s="87" customFormat="1"/>
    <row r="1771" s="87" customFormat="1"/>
    <row r="1772" s="87" customFormat="1"/>
    <row r="1773" s="87" customFormat="1"/>
    <row r="1774" s="87" customFormat="1"/>
    <row r="1775" s="87" customFormat="1"/>
    <row r="1776" s="87" customFormat="1"/>
    <row r="1777" s="87" customFormat="1"/>
    <row r="1778" s="87" customFormat="1"/>
    <row r="1779" s="87" customFormat="1"/>
    <row r="1780" s="87" customFormat="1"/>
    <row r="1781" s="87" customFormat="1"/>
    <row r="1782" s="87" customFormat="1"/>
    <row r="1783" s="87" customFormat="1"/>
    <row r="1784" s="87" customFormat="1"/>
    <row r="1785" s="87" customFormat="1"/>
    <row r="1786" s="87" customFormat="1"/>
    <row r="1787" s="87" customFormat="1"/>
    <row r="1788" s="87" customFormat="1"/>
    <row r="1789" s="87" customFormat="1"/>
    <row r="1790" s="87" customFormat="1"/>
    <row r="1791" s="87" customFormat="1"/>
    <row r="1792" s="87" customFormat="1"/>
    <row r="1793" s="87" customFormat="1"/>
    <row r="1794" s="87" customFormat="1"/>
    <row r="1795" s="87" customFormat="1"/>
    <row r="1796" s="87" customFormat="1"/>
    <row r="1797" s="87" customFormat="1"/>
    <row r="1798" s="87" customFormat="1"/>
    <row r="1799" s="87" customFormat="1"/>
    <row r="1800" s="87" customFormat="1"/>
    <row r="1801" s="87" customFormat="1"/>
    <row r="1802" s="87" customFormat="1"/>
    <row r="1803" s="87" customFormat="1"/>
    <row r="1804" s="87" customFormat="1"/>
    <row r="1805" s="87" customFormat="1"/>
    <row r="1806" s="87" customFormat="1"/>
    <row r="1807" s="87" customFormat="1"/>
    <row r="1808" s="87" customFormat="1"/>
    <row r="1809" s="87" customFormat="1"/>
    <row r="1810" s="87" customFormat="1"/>
    <row r="1811" s="87" customFormat="1"/>
    <row r="1812" s="87" customFormat="1"/>
    <row r="1813" s="87" customFormat="1"/>
    <row r="1814" s="87" customFormat="1"/>
    <row r="1815" s="87" customFormat="1"/>
    <row r="1816" s="87" customFormat="1"/>
    <row r="1817" s="87" customFormat="1"/>
    <row r="1818" s="87" customFormat="1"/>
    <row r="1819" s="87" customFormat="1"/>
    <row r="1820" s="87" customFormat="1"/>
    <row r="1821" s="87" customFormat="1"/>
    <row r="1822" s="87" customFormat="1"/>
    <row r="1823" s="87" customFormat="1"/>
    <row r="1824" s="87" customFormat="1"/>
    <row r="1825" s="87" customFormat="1"/>
    <row r="1826" s="87" customFormat="1"/>
    <row r="1827" s="87" customFormat="1"/>
    <row r="1828" s="87" customFormat="1"/>
    <row r="1829" s="87" customFormat="1"/>
    <row r="1830" s="87" customFormat="1"/>
    <row r="1831" s="87" customFormat="1"/>
    <row r="1832" s="87" customFormat="1"/>
    <row r="1833" s="87" customFormat="1"/>
    <row r="1834" s="87" customFormat="1"/>
    <row r="1835" s="87" customFormat="1"/>
    <row r="1836" s="87" customFormat="1"/>
    <row r="1837" s="87" customFormat="1"/>
    <row r="1838" s="87" customFormat="1"/>
    <row r="1839" s="87" customFormat="1"/>
    <row r="1840" s="87" customFormat="1"/>
    <row r="1841" s="87" customFormat="1"/>
    <row r="1842" s="87" customFormat="1"/>
    <row r="1843" s="87" customFormat="1"/>
    <row r="1844" s="87" customFormat="1"/>
    <row r="1845" s="87" customFormat="1"/>
    <row r="1846" s="87" customFormat="1"/>
    <row r="1847" s="87" customFormat="1"/>
    <row r="1848" s="87" customFormat="1"/>
    <row r="1849" s="87" customFormat="1"/>
    <row r="1850" s="87" customFormat="1"/>
    <row r="1851" s="87" customFormat="1"/>
    <row r="1852" s="87" customFormat="1"/>
    <row r="1853" s="87" customFormat="1"/>
    <row r="1854" s="87" customFormat="1"/>
    <row r="1855" s="87" customFormat="1"/>
    <row r="1856" s="87" customFormat="1"/>
    <row r="1857" s="87" customFormat="1"/>
    <row r="1858" s="87" customFormat="1"/>
    <row r="1859" s="87" customFormat="1"/>
    <row r="1860" s="87" customFormat="1"/>
    <row r="1861" s="87" customFormat="1"/>
    <row r="1862" s="87" customFormat="1"/>
    <row r="1863" s="87" customFormat="1"/>
    <row r="1864" s="87" customFormat="1"/>
    <row r="1865" s="87" customFormat="1"/>
    <row r="1866" s="87" customFormat="1"/>
    <row r="1867" s="87" customFormat="1"/>
    <row r="1868" s="87" customFormat="1"/>
    <row r="1869" s="87" customFormat="1"/>
    <row r="1870" s="87" customFormat="1"/>
    <row r="1871" s="87" customFormat="1"/>
    <row r="1872" s="87" customFormat="1"/>
    <row r="1873" s="87" customFormat="1"/>
    <row r="1874" s="87" customFormat="1"/>
    <row r="1875" s="87" customFormat="1"/>
    <row r="1876" s="87" customFormat="1"/>
    <row r="1877" s="87" customFormat="1"/>
    <row r="1878" s="87" customFormat="1"/>
    <row r="1879" s="87" customFormat="1"/>
    <row r="1880" s="87" customFormat="1"/>
    <row r="1881" s="87" customFormat="1"/>
    <row r="1882" s="87" customFormat="1"/>
    <row r="1883" s="87" customFormat="1"/>
    <row r="1884" s="87" customFormat="1"/>
    <row r="1885" s="87" customFormat="1"/>
    <row r="1886" s="87" customFormat="1"/>
    <row r="1887" s="87" customFormat="1"/>
    <row r="1888" s="87" customFormat="1"/>
    <row r="1889" s="87" customFormat="1"/>
    <row r="1890" s="87" customFormat="1"/>
    <row r="1891" s="87" customFormat="1"/>
    <row r="1892" s="87" customFormat="1"/>
    <row r="1893" s="87" customFormat="1"/>
    <row r="1894" s="87" customFormat="1"/>
    <row r="1895" s="87" customFormat="1"/>
    <row r="1896" s="87" customFormat="1"/>
    <row r="1897" s="87" customFormat="1"/>
    <row r="1898" s="87" customFormat="1"/>
    <row r="1899" s="87" customFormat="1"/>
    <row r="1900" s="87" customFormat="1"/>
    <row r="1901" s="87" customFormat="1"/>
    <row r="1902" s="87" customFormat="1"/>
    <row r="1903" s="87" customFormat="1"/>
    <row r="1904" s="87" customFormat="1"/>
    <row r="1905" s="87" customFormat="1"/>
    <row r="1906" s="87" customFormat="1"/>
    <row r="1907" s="87" customFormat="1"/>
    <row r="1908" s="87" customFormat="1"/>
    <row r="1909" s="87" customFormat="1"/>
    <row r="1910" s="87" customFormat="1"/>
    <row r="1911" s="87" customFormat="1"/>
    <row r="1912" s="87" customFormat="1"/>
    <row r="1913" s="87" customFormat="1"/>
    <row r="1914" s="87" customFormat="1"/>
    <row r="1915" s="87" customFormat="1"/>
    <row r="1916" s="87" customFormat="1"/>
    <row r="1917" s="87" customFormat="1"/>
    <row r="1918" s="87" customFormat="1"/>
    <row r="1919" s="87" customFormat="1"/>
    <row r="1920" s="87" customFormat="1"/>
    <row r="1921" s="87" customFormat="1"/>
    <row r="1922" s="87" customFormat="1"/>
    <row r="1923" s="87" customFormat="1"/>
    <row r="1924" s="87" customFormat="1"/>
    <row r="1925" s="87" customFormat="1"/>
    <row r="1926" s="87" customFormat="1"/>
    <row r="1927" s="87" customFormat="1"/>
    <row r="1928" s="87" customFormat="1"/>
    <row r="1929" s="87" customFormat="1"/>
    <row r="1930" s="87" customFormat="1"/>
    <row r="1931" s="87" customFormat="1"/>
    <row r="1932" s="87" customFormat="1"/>
    <row r="1933" s="87" customFormat="1"/>
    <row r="1934" s="87" customFormat="1"/>
    <row r="1935" s="87" customFormat="1"/>
    <row r="1936" s="87" customFormat="1"/>
    <row r="1937" s="87" customFormat="1"/>
    <row r="1938" s="87" customFormat="1"/>
    <row r="1939" s="87" customFormat="1"/>
    <row r="1940" s="87" customFormat="1"/>
    <row r="1941" s="87" customFormat="1"/>
    <row r="1942" s="87" customFormat="1"/>
    <row r="1943" s="87" customFormat="1"/>
    <row r="1944" s="87" customFormat="1"/>
    <row r="1945" s="87" customFormat="1"/>
    <row r="1946" s="87" customFormat="1"/>
    <row r="1947" s="87" customFormat="1"/>
    <row r="1948" s="87" customFormat="1"/>
    <row r="1949" s="87" customFormat="1"/>
    <row r="1950" s="87" customFormat="1"/>
    <row r="1951" s="87" customFormat="1"/>
    <row r="1952" s="87" customFormat="1"/>
    <row r="1953" s="87" customFormat="1"/>
    <row r="1954" s="87" customFormat="1"/>
    <row r="1955" s="87" customFormat="1"/>
    <row r="1956" s="87" customFormat="1"/>
    <row r="1957" s="87" customFormat="1"/>
    <row r="1958" s="87" customFormat="1"/>
    <row r="1959" s="87" customFormat="1"/>
    <row r="1960" s="87" customFormat="1"/>
    <row r="1961" s="87" customFormat="1"/>
    <row r="1962" s="87" customFormat="1"/>
    <row r="1963" s="87" customFormat="1"/>
    <row r="1964" s="87" customFormat="1"/>
    <row r="1965" s="87" customFormat="1"/>
    <row r="1966" s="87" customFormat="1"/>
    <row r="1967" s="87" customFormat="1"/>
    <row r="1968" s="87" customFormat="1"/>
    <row r="1969" s="87" customFormat="1"/>
    <row r="1970" s="87" customFormat="1"/>
    <row r="1971" s="87" customFormat="1"/>
    <row r="1972" s="87" customFormat="1"/>
    <row r="1973" s="87" customFormat="1"/>
    <row r="1974" s="87" customFormat="1"/>
    <row r="1975" s="87" customFormat="1"/>
    <row r="1976" s="87" customFormat="1"/>
    <row r="1977" s="87" customFormat="1"/>
    <row r="1978" s="87" customFormat="1"/>
    <row r="1979" s="87" customFormat="1"/>
    <row r="1980" s="87" customFormat="1"/>
  </sheetData>
  <protectedRanges>
    <protectedRange sqref="K11:L11" name="区域2_1"/>
    <protectedRange sqref="E11:G11" name="区域2_1_1"/>
    <protectedRange sqref="D9:E9 B9" name="区域2"/>
    <protectedRange sqref="I9:K9" name="区域2_2"/>
  </protectedRanges>
  <mergeCells count="28">
    <mergeCell ref="V5:V6"/>
    <mergeCell ref="I4:I6"/>
    <mergeCell ref="J4:J6"/>
    <mergeCell ref="K4:K6"/>
    <mergeCell ref="B10:B11"/>
    <mergeCell ref="B12:B13"/>
    <mergeCell ref="B15:B34"/>
    <mergeCell ref="B2:V2"/>
    <mergeCell ref="Q4:Q6"/>
    <mergeCell ref="L4:L6"/>
    <mergeCell ref="M4:M6"/>
    <mergeCell ref="N4:N6"/>
    <mergeCell ref="O4:O6"/>
    <mergeCell ref="P4:P6"/>
    <mergeCell ref="R4:V4"/>
    <mergeCell ref="R5:R6"/>
    <mergeCell ref="S5:S6"/>
    <mergeCell ref="T5:T6"/>
    <mergeCell ref="U5:U6"/>
    <mergeCell ref="B4:B6"/>
    <mergeCell ref="D3:H3"/>
    <mergeCell ref="B3:C3"/>
    <mergeCell ref="G4:G5"/>
    <mergeCell ref="H4:H6"/>
    <mergeCell ref="C4:C6"/>
    <mergeCell ref="D4:D6"/>
    <mergeCell ref="E4:E6"/>
    <mergeCell ref="F4:F6"/>
  </mergeCells>
  <conditionalFormatting sqref="F8:I11 F12 H12:I12 L8:U37 F13:I37">
    <cfRule type="cellIs" dxfId="98" priority="67" stopIfTrue="1" operator="between">
      <formula>0.1</formula>
      <formula>5</formula>
    </cfRule>
    <cfRule type="cellIs" dxfId="97" priority="68" stopIfTrue="1" operator="between">
      <formula>5.0001</formula>
      <formula>7</formula>
    </cfRule>
    <cfRule type="cellIs" dxfId="96" priority="69" stopIfTrue="1" operator="greaterThan">
      <formula>7</formula>
    </cfRule>
  </conditionalFormatting>
  <conditionalFormatting sqref="N8:N37 Q7:Q37 V8:V37">
    <cfRule type="cellIs" dxfId="95" priority="190" stopIfTrue="1" operator="greaterThanOrEqual">
      <formula>125</formula>
    </cfRule>
    <cfRule type="cellIs" dxfId="94" priority="191" stopIfTrue="1" operator="between">
      <formula>64.01</formula>
      <formula>125</formula>
    </cfRule>
    <cfRule type="cellIs" dxfId="93" priority="192" stopIfTrue="1" operator="between">
      <formula>0.1</formula>
      <formula>65</formula>
    </cfRule>
  </conditionalFormatting>
  <conditionalFormatting sqref="Q3 Q1981:Q1048576">
    <cfRule type="cellIs" dxfId="92" priority="1" stopIfTrue="1" operator="greaterThanOrEqual">
      <formula>125</formula>
    </cfRule>
    <cfRule type="cellIs" dxfId="91" priority="2" stopIfTrue="1" operator="between">
      <formula>64.01</formula>
      <formula>125</formula>
    </cfRule>
    <cfRule type="cellIs" dxfId="90" priority="3" stopIfTrue="1" operator="between">
      <formula>0.1</formula>
      <formula>65</formula>
    </cfRule>
  </conditionalFormatting>
  <printOptions horizontalCentered="1"/>
  <pageMargins left="0.23622047244094491" right="0.23622047244094491" top="0.27559055118110237" bottom="0.39370078740157483" header="0" footer="0.19685039370078741"/>
  <pageSetup paperSize="9" scale="24" orientation="portrait" r:id="rId1"/>
  <headerFooter alignWithMargins="0">
    <oddHeader xml:space="preserve">&amp;L&amp;G&amp;R&amp;"-,Bold"&amp;K000000GL-PPAP-001.04&amp;KFF0000
</oddHeader>
    <oddFooter>&amp;LEffective Date: 01/06/2023&amp;C&amp;P / &amp;N&amp;RRevision 1</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41309-1402-43CC-AB38-8106CD069D8F}">
  <sheetPr codeName="Sheet5">
    <pageSetUpPr fitToPage="1"/>
  </sheetPr>
  <dimension ref="B1:AA34"/>
  <sheetViews>
    <sheetView showGridLines="0" topLeftCell="A6" zoomScale="73" zoomScaleNormal="73" zoomScalePageLayoutView="50" workbookViewId="0">
      <selection activeCell="J13" sqref="J13"/>
    </sheetView>
  </sheetViews>
  <sheetFormatPr defaultRowHeight="14.4"/>
  <cols>
    <col min="1" max="1" width="2.6640625" customWidth="1"/>
    <col min="2" max="2" width="19.33203125" customWidth="1"/>
    <col min="3" max="3" width="22.6640625" customWidth="1"/>
    <col min="4" max="4" width="20.6640625" customWidth="1"/>
    <col min="5" max="9" width="10.6640625" customWidth="1"/>
    <col min="10" max="10" width="13.33203125" customWidth="1"/>
    <col min="11" max="17" width="10.6640625" customWidth="1"/>
    <col min="18" max="19" width="20.6640625" customWidth="1"/>
    <col min="20" max="24" width="10.6640625" customWidth="1"/>
    <col min="27" max="27" width="0" hidden="1" customWidth="1"/>
  </cols>
  <sheetData>
    <row r="1" spans="2:27" s="253" customFormat="1" ht="16.2" customHeight="1" thickBot="1">
      <c r="B1" s="276"/>
      <c r="C1" s="276"/>
      <c r="D1" s="276"/>
      <c r="E1" s="276"/>
      <c r="F1" s="276"/>
      <c r="G1" s="276"/>
      <c r="H1" s="276"/>
      <c r="I1" s="276"/>
      <c r="J1" s="276"/>
      <c r="K1" s="276"/>
      <c r="L1" s="276"/>
      <c r="M1" s="276"/>
      <c r="N1" s="276"/>
      <c r="O1" s="276"/>
      <c r="P1" s="276"/>
      <c r="Q1" s="276"/>
      <c r="R1" s="276"/>
      <c r="S1" s="276"/>
      <c r="T1" s="276"/>
      <c r="U1" s="276"/>
      <c r="V1" s="276"/>
      <c r="W1" s="276"/>
      <c r="X1" s="347"/>
      <c r="Y1" s="23"/>
    </row>
    <row r="2" spans="2:27" s="253" customFormat="1" ht="34.200000000000003" customHeight="1">
      <c r="B2" s="1213" t="s">
        <v>164</v>
      </c>
      <c r="C2" s="1214"/>
      <c r="D2" s="1214"/>
      <c r="E2" s="1214"/>
      <c r="F2" s="1214"/>
      <c r="G2" s="1214"/>
      <c r="H2" s="1214"/>
      <c r="I2" s="1214"/>
      <c r="J2" s="1214"/>
      <c r="K2" s="1214"/>
      <c r="L2" s="1214"/>
      <c r="M2" s="1214"/>
      <c r="N2" s="1214"/>
      <c r="O2" s="1214"/>
      <c r="P2" s="1214"/>
      <c r="Q2" s="1214"/>
      <c r="R2" s="1214"/>
      <c r="S2" s="1214"/>
      <c r="T2" s="1214"/>
      <c r="U2" s="1214"/>
      <c r="V2" s="1214"/>
      <c r="W2" s="1214"/>
      <c r="X2" s="1215"/>
      <c r="Y2" s="24"/>
    </row>
    <row r="3" spans="2:27" s="253" customFormat="1" ht="30.75" customHeight="1" thickBot="1">
      <c r="B3" s="1216"/>
      <c r="C3" s="1217"/>
      <c r="D3" s="1217"/>
      <c r="E3" s="1217"/>
      <c r="F3" s="1217"/>
      <c r="G3" s="1217"/>
      <c r="H3" s="1217"/>
      <c r="I3" s="1217"/>
      <c r="J3" s="1217"/>
      <c r="K3" s="1217"/>
      <c r="L3" s="1217"/>
      <c r="M3" s="1217"/>
      <c r="N3" s="1217"/>
      <c r="O3" s="1217"/>
      <c r="P3" s="1217"/>
      <c r="Q3" s="1217"/>
      <c r="R3" s="1217"/>
      <c r="S3" s="1217"/>
      <c r="T3" s="1217"/>
      <c r="U3" s="1217"/>
      <c r="V3" s="1217"/>
      <c r="W3" s="1217"/>
      <c r="X3" s="1218"/>
      <c r="Y3" s="25"/>
    </row>
    <row r="4" spans="2:27" s="253" customFormat="1" ht="7.2" customHeight="1" thickBot="1">
      <c r="B4" s="1219"/>
      <c r="C4" s="1220"/>
      <c r="D4" s="1220"/>
      <c r="E4" s="1220"/>
      <c r="F4" s="1220"/>
      <c r="G4" s="1220"/>
      <c r="H4" s="1221"/>
      <c r="I4" s="1220"/>
      <c r="J4" s="1220"/>
      <c r="K4" s="1220"/>
      <c r="L4" s="1220"/>
      <c r="M4" s="1220"/>
      <c r="N4" s="1220"/>
      <c r="O4" s="1220"/>
      <c r="P4" s="1221"/>
      <c r="Q4" s="1220"/>
      <c r="R4" s="1220"/>
      <c r="S4" s="1220"/>
      <c r="T4" s="1220"/>
      <c r="U4" s="1220"/>
      <c r="V4" s="1220"/>
      <c r="W4" s="1220"/>
      <c r="X4" s="1222"/>
      <c r="Y4" s="24"/>
    </row>
    <row r="5" spans="2:27" s="253" customFormat="1" ht="52.95" customHeight="1" thickBot="1">
      <c r="B5" s="1226" t="s">
        <v>165</v>
      </c>
      <c r="C5" s="1227"/>
      <c r="D5" s="1228">
        <f>('0. PAR'!I8)</f>
        <v>0</v>
      </c>
      <c r="E5" s="1229"/>
      <c r="F5" s="1230"/>
      <c r="G5" s="283">
        <f>('0. PAR'!I9)</f>
        <v>0</v>
      </c>
      <c r="H5" s="1204"/>
      <c r="I5" s="1233" t="s">
        <v>166</v>
      </c>
      <c r="J5" s="1234"/>
      <c r="K5" s="1235"/>
      <c r="L5" s="1210">
        <f>('0. PAR'!AO9)</f>
        <v>0</v>
      </c>
      <c r="M5" s="1211"/>
      <c r="N5" s="1211"/>
      <c r="O5" s="1212"/>
      <c r="P5" s="1207"/>
      <c r="Q5" s="1231" t="s">
        <v>167</v>
      </c>
      <c r="R5" s="1232"/>
      <c r="S5" s="1223">
        <f>('0. PAR'!AO12)</f>
        <v>0</v>
      </c>
      <c r="T5" s="1224"/>
      <c r="U5" s="1225"/>
      <c r="V5" s="1236" t="s">
        <v>168</v>
      </c>
      <c r="W5" s="1236"/>
      <c r="X5" s="279" t="s">
        <v>169</v>
      </c>
      <c r="Y5" s="24"/>
    </row>
    <row r="6" spans="2:27" s="253" customFormat="1" ht="49.95" customHeight="1" thickBot="1">
      <c r="B6" s="1269" t="s">
        <v>170</v>
      </c>
      <c r="C6" s="1270"/>
      <c r="D6" s="1271"/>
      <c r="E6" s="1241"/>
      <c r="F6" s="1242"/>
      <c r="G6" s="314">
        <v>1</v>
      </c>
      <c r="H6" s="1205"/>
      <c r="I6" s="1233" t="s">
        <v>171</v>
      </c>
      <c r="J6" s="1234"/>
      <c r="K6" s="1234"/>
      <c r="L6" s="1279"/>
      <c r="M6" s="1280"/>
      <c r="N6" s="1280"/>
      <c r="O6" s="1281"/>
      <c r="P6" s="1208"/>
      <c r="Q6" s="1277" t="s">
        <v>172</v>
      </c>
      <c r="R6" s="1278"/>
      <c r="S6" s="1237"/>
      <c r="T6" s="1238"/>
      <c r="U6" s="1239"/>
      <c r="V6" s="1219"/>
      <c r="W6" s="1220"/>
      <c r="X6" s="1222"/>
      <c r="Y6" s="24"/>
    </row>
    <row r="7" spans="2:27" s="253" customFormat="1" ht="49.95" customHeight="1" thickBot="1">
      <c r="B7" s="1272" t="s">
        <v>173</v>
      </c>
      <c r="C7" s="1273"/>
      <c r="D7" s="1274">
        <f>('0. PAR'!AO8)</f>
        <v>0</v>
      </c>
      <c r="E7" s="1275"/>
      <c r="F7" s="1275"/>
      <c r="G7" s="1276"/>
      <c r="H7" s="1206"/>
      <c r="I7" s="1233" t="s">
        <v>174</v>
      </c>
      <c r="J7" s="1234"/>
      <c r="K7" s="1234"/>
      <c r="L7" s="1282"/>
      <c r="M7" s="1283"/>
      <c r="N7" s="1283"/>
      <c r="O7" s="1284"/>
      <c r="P7" s="1209"/>
      <c r="Q7" s="1267" t="s">
        <v>175</v>
      </c>
      <c r="R7" s="1268"/>
      <c r="S7" s="1240"/>
      <c r="T7" s="1241"/>
      <c r="U7" s="1242"/>
      <c r="V7" s="1264"/>
      <c r="W7" s="1265"/>
      <c r="X7" s="1266"/>
      <c r="Y7" s="24"/>
    </row>
    <row r="8" spans="2:27" s="278" customFormat="1" ht="7.2" customHeight="1">
      <c r="B8" s="1264"/>
      <c r="C8" s="1265"/>
      <c r="D8" s="1265"/>
      <c r="E8" s="1265"/>
      <c r="F8" s="1265"/>
      <c r="G8" s="1265"/>
      <c r="H8" s="1265"/>
      <c r="I8" s="1265"/>
      <c r="J8" s="1265"/>
      <c r="K8" s="1265"/>
      <c r="L8" s="1265"/>
      <c r="M8" s="1265"/>
      <c r="N8" s="1265"/>
      <c r="O8" s="1265"/>
      <c r="P8" s="1265"/>
      <c r="Q8" s="1265"/>
      <c r="R8" s="1265"/>
      <c r="S8" s="1265"/>
      <c r="T8" s="1265"/>
      <c r="U8" s="1265"/>
      <c r="V8" s="1265"/>
      <c r="W8" s="1265"/>
      <c r="X8" s="1266"/>
      <c r="Y8" s="277"/>
    </row>
    <row r="9" spans="2:27" s="253" customFormat="1" ht="67.5" customHeight="1">
      <c r="B9" s="1260" t="s">
        <v>176</v>
      </c>
      <c r="C9" s="1261" t="s">
        <v>177</v>
      </c>
      <c r="D9" s="1261" t="s">
        <v>178</v>
      </c>
      <c r="E9" s="1202" t="s">
        <v>179</v>
      </c>
      <c r="F9" s="1262"/>
      <c r="G9" s="1262"/>
      <c r="H9" s="1262"/>
      <c r="I9" s="1262"/>
      <c r="J9" s="1263"/>
      <c r="K9" s="1257" t="s">
        <v>180</v>
      </c>
      <c r="L9" s="1201" t="s">
        <v>181</v>
      </c>
      <c r="M9" s="1201"/>
      <c r="N9" s="1201"/>
      <c r="O9" s="1201"/>
      <c r="P9" s="1201"/>
      <c r="Q9" s="1201"/>
      <c r="R9" s="1201"/>
      <c r="S9" s="1201"/>
      <c r="T9" s="1201" t="s">
        <v>182</v>
      </c>
      <c r="U9" s="1202"/>
      <c r="V9" s="1202"/>
      <c r="W9" s="1202"/>
      <c r="X9" s="1203"/>
      <c r="Y9" s="24"/>
    </row>
    <row r="10" spans="2:27" s="26" customFormat="1" ht="49.95" customHeight="1">
      <c r="B10" s="1260"/>
      <c r="C10" s="1261"/>
      <c r="D10" s="1261"/>
      <c r="E10" s="1243" t="s">
        <v>183</v>
      </c>
      <c r="F10" s="1244"/>
      <c r="G10" s="1245"/>
      <c r="H10" s="1243" t="s">
        <v>184</v>
      </c>
      <c r="I10" s="1244"/>
      <c r="J10" s="1245"/>
      <c r="K10" s="1258"/>
      <c r="L10" s="1249" t="s">
        <v>185</v>
      </c>
      <c r="M10" s="1250"/>
      <c r="N10" s="1251"/>
      <c r="O10" s="1249" t="s">
        <v>186</v>
      </c>
      <c r="P10" s="1250"/>
      <c r="Q10" s="1251"/>
      <c r="R10" s="1255" t="s">
        <v>187</v>
      </c>
      <c r="S10" s="1256"/>
      <c r="T10" s="1201"/>
      <c r="U10" s="1202"/>
      <c r="V10" s="1202"/>
      <c r="W10" s="1202"/>
      <c r="X10" s="1203"/>
      <c r="Y10" s="27"/>
      <c r="AA10" s="26" t="s">
        <v>28</v>
      </c>
    </row>
    <row r="11" spans="2:27" s="26" customFormat="1" ht="49.95" customHeight="1">
      <c r="B11" s="1260"/>
      <c r="C11" s="1261"/>
      <c r="D11" s="1261"/>
      <c r="E11" s="1246"/>
      <c r="F11" s="1247"/>
      <c r="G11" s="1248"/>
      <c r="H11" s="1246"/>
      <c r="I11" s="1247"/>
      <c r="J11" s="1248"/>
      <c r="K11" s="1259"/>
      <c r="L11" s="1252"/>
      <c r="M11" s="1253"/>
      <c r="N11" s="1254"/>
      <c r="O11" s="1252"/>
      <c r="P11" s="1253"/>
      <c r="Q11" s="1254"/>
      <c r="R11" s="613" t="s">
        <v>188</v>
      </c>
      <c r="S11" s="613" t="s">
        <v>189</v>
      </c>
      <c r="T11" s="1201"/>
      <c r="U11" s="1202"/>
      <c r="V11" s="1202"/>
      <c r="W11" s="1202"/>
      <c r="X11" s="1203"/>
      <c r="AA11" s="26" t="s">
        <v>31</v>
      </c>
    </row>
    <row r="12" spans="2:27" s="26" customFormat="1" ht="45" customHeight="1">
      <c r="B12" s="614"/>
      <c r="C12" s="614"/>
      <c r="D12" s="614"/>
      <c r="E12" s="614"/>
      <c r="F12" s="614"/>
      <c r="G12" s="614"/>
      <c r="H12" s="614"/>
      <c r="I12" s="614"/>
      <c r="J12" s="614"/>
      <c r="K12" s="614"/>
      <c r="L12" s="614"/>
      <c r="M12" s="614"/>
      <c r="N12" s="614"/>
      <c r="O12" s="614"/>
      <c r="P12" s="614"/>
      <c r="Q12" s="614"/>
      <c r="R12" s="614"/>
      <c r="S12" s="614"/>
      <c r="T12" s="614"/>
      <c r="U12" s="614"/>
      <c r="V12" s="614"/>
      <c r="W12" s="614"/>
      <c r="X12" s="614"/>
    </row>
    <row r="13" spans="2:27" s="26" customFormat="1" ht="45" customHeight="1">
      <c r="B13" s="614"/>
      <c r="C13" s="614"/>
      <c r="D13" s="614"/>
      <c r="E13" s="614"/>
      <c r="F13" s="614"/>
      <c r="G13" s="614"/>
      <c r="H13" s="614"/>
      <c r="I13" s="614"/>
      <c r="J13" s="614"/>
      <c r="K13" s="614"/>
      <c r="L13" s="614"/>
      <c r="M13" s="614"/>
      <c r="N13" s="614"/>
      <c r="O13" s="614"/>
      <c r="P13" s="614"/>
      <c r="Q13" s="614"/>
      <c r="R13" s="614"/>
      <c r="S13" s="614"/>
      <c r="T13" s="614"/>
      <c r="U13" s="614"/>
      <c r="V13" s="614"/>
      <c r="W13" s="614"/>
      <c r="X13" s="614"/>
    </row>
    <row r="14" spans="2:27" s="26" customFormat="1" ht="45" customHeight="1">
      <c r="B14" s="614"/>
      <c r="C14" s="614"/>
      <c r="D14" s="614"/>
      <c r="E14" s="614"/>
      <c r="F14" s="614"/>
      <c r="G14" s="614"/>
      <c r="H14" s="614"/>
      <c r="I14" s="614"/>
      <c r="J14" s="614"/>
      <c r="K14" s="614"/>
      <c r="L14" s="614"/>
      <c r="M14" s="614"/>
      <c r="N14" s="614"/>
      <c r="O14" s="614"/>
      <c r="P14" s="614"/>
      <c r="Q14" s="614"/>
      <c r="R14" s="614"/>
      <c r="S14" s="614"/>
      <c r="T14" s="614"/>
      <c r="U14" s="614"/>
      <c r="V14" s="614"/>
      <c r="W14" s="614"/>
      <c r="X14" s="614"/>
    </row>
    <row r="15" spans="2:27" s="26" customFormat="1" ht="45" customHeight="1">
      <c r="B15" s="614"/>
      <c r="C15" s="614"/>
      <c r="D15" s="614"/>
      <c r="E15" s="614"/>
      <c r="F15" s="614"/>
      <c r="G15" s="614"/>
      <c r="H15" s="614"/>
      <c r="I15" s="614"/>
      <c r="J15" s="614"/>
      <c r="K15" s="614"/>
      <c r="L15" s="614"/>
      <c r="M15" s="614"/>
      <c r="N15" s="614"/>
      <c r="O15" s="614"/>
      <c r="P15" s="614"/>
      <c r="Q15" s="614"/>
      <c r="R15" s="614"/>
      <c r="S15" s="614"/>
      <c r="T15" s="614"/>
      <c r="U15" s="614"/>
      <c r="V15" s="614"/>
      <c r="W15" s="614"/>
      <c r="X15" s="614"/>
    </row>
    <row r="16" spans="2:27" s="26" customFormat="1" ht="45" customHeight="1">
      <c r="B16" s="614"/>
      <c r="C16" s="614"/>
      <c r="D16" s="614"/>
      <c r="E16" s="614"/>
      <c r="F16" s="614"/>
      <c r="G16" s="614"/>
      <c r="H16" s="614"/>
      <c r="I16" s="614"/>
      <c r="J16" s="614"/>
      <c r="K16" s="614"/>
      <c r="L16" s="614"/>
      <c r="M16" s="614"/>
      <c r="N16" s="614"/>
      <c r="O16" s="614"/>
      <c r="P16" s="614"/>
      <c r="Q16" s="614"/>
      <c r="R16" s="614"/>
      <c r="S16" s="614"/>
      <c r="T16" s="614"/>
      <c r="U16" s="614"/>
      <c r="V16" s="614"/>
      <c r="W16" s="614"/>
      <c r="X16" s="614"/>
    </row>
    <row r="17" spans="2:24" s="26" customFormat="1" ht="45" customHeight="1">
      <c r="B17" s="614"/>
      <c r="C17" s="614"/>
      <c r="D17" s="614"/>
      <c r="E17" s="614"/>
      <c r="F17" s="614"/>
      <c r="G17" s="614"/>
      <c r="H17" s="614"/>
      <c r="I17" s="614"/>
      <c r="J17" s="614"/>
      <c r="K17" s="614"/>
      <c r="L17" s="614"/>
      <c r="M17" s="614"/>
      <c r="N17" s="614"/>
      <c r="O17" s="614"/>
      <c r="P17" s="614"/>
      <c r="Q17" s="614"/>
      <c r="R17" s="614"/>
      <c r="S17" s="614"/>
      <c r="T17" s="614"/>
      <c r="U17" s="614"/>
      <c r="V17" s="614"/>
      <c r="W17" s="614"/>
      <c r="X17" s="614"/>
    </row>
    <row r="18" spans="2:24" s="26" customFormat="1" ht="45" customHeight="1">
      <c r="B18" s="614"/>
      <c r="C18" s="614"/>
      <c r="D18" s="614"/>
      <c r="E18" s="614"/>
      <c r="F18" s="614"/>
      <c r="G18" s="614"/>
      <c r="H18" s="614"/>
      <c r="I18" s="614"/>
      <c r="J18" s="614"/>
      <c r="K18" s="614"/>
      <c r="L18" s="614"/>
      <c r="M18" s="614"/>
      <c r="N18" s="614"/>
      <c r="O18" s="614"/>
      <c r="P18" s="614"/>
      <c r="Q18" s="614"/>
      <c r="R18" s="614"/>
      <c r="S18" s="614"/>
      <c r="T18" s="614"/>
      <c r="U18" s="614"/>
      <c r="V18" s="614"/>
      <c r="W18" s="614"/>
      <c r="X18" s="614"/>
    </row>
    <row r="19" spans="2:24" s="26" customFormat="1" ht="45" customHeight="1">
      <c r="B19" s="614"/>
      <c r="C19" s="614"/>
      <c r="D19" s="614"/>
      <c r="E19" s="614"/>
      <c r="F19" s="614"/>
      <c r="G19" s="614"/>
      <c r="H19" s="614"/>
      <c r="I19" s="614"/>
      <c r="J19" s="614"/>
      <c r="K19" s="614"/>
      <c r="L19" s="614"/>
      <c r="M19" s="614"/>
      <c r="N19" s="614"/>
      <c r="O19" s="614"/>
      <c r="P19" s="614"/>
      <c r="Q19" s="614"/>
      <c r="R19" s="614"/>
      <c r="S19" s="614"/>
      <c r="T19" s="614"/>
      <c r="U19" s="614"/>
      <c r="V19" s="614"/>
      <c r="W19" s="614"/>
      <c r="X19" s="614"/>
    </row>
    <row r="20" spans="2:24" s="26" customFormat="1" ht="45" customHeight="1">
      <c r="B20" s="614"/>
      <c r="C20" s="614"/>
      <c r="D20" s="614"/>
      <c r="E20" s="614"/>
      <c r="F20" s="614"/>
      <c r="G20" s="614"/>
      <c r="H20" s="614"/>
      <c r="I20" s="614"/>
      <c r="J20" s="614"/>
      <c r="K20" s="614"/>
      <c r="L20" s="614"/>
      <c r="M20" s="614"/>
      <c r="N20" s="614"/>
      <c r="O20" s="614"/>
      <c r="P20" s="614"/>
      <c r="Q20" s="614"/>
      <c r="R20" s="614"/>
      <c r="S20" s="614"/>
      <c r="T20" s="614"/>
      <c r="U20" s="614"/>
      <c r="V20" s="614"/>
      <c r="W20" s="614"/>
      <c r="X20" s="614"/>
    </row>
    <row r="21" spans="2:24" s="26" customFormat="1" ht="45" customHeight="1">
      <c r="B21" s="614"/>
      <c r="C21" s="614"/>
      <c r="D21" s="614"/>
      <c r="E21" s="614"/>
      <c r="F21" s="614"/>
      <c r="G21" s="614"/>
      <c r="H21" s="614"/>
      <c r="I21" s="614"/>
      <c r="J21" s="614"/>
      <c r="K21" s="614"/>
      <c r="L21" s="614"/>
      <c r="M21" s="614"/>
      <c r="N21" s="614"/>
      <c r="O21" s="614"/>
      <c r="P21" s="614"/>
      <c r="Q21" s="614"/>
      <c r="R21" s="614"/>
      <c r="S21" s="614"/>
      <c r="T21" s="614"/>
      <c r="U21" s="614"/>
      <c r="V21" s="614"/>
      <c r="W21" s="614"/>
      <c r="X21" s="614"/>
    </row>
    <row r="22" spans="2:24" s="26" customFormat="1" ht="45" customHeight="1">
      <c r="B22" s="614"/>
      <c r="C22" s="614"/>
      <c r="D22" s="614"/>
      <c r="E22" s="614"/>
      <c r="F22" s="614"/>
      <c r="G22" s="614"/>
      <c r="H22" s="614"/>
      <c r="I22" s="614"/>
      <c r="J22" s="614"/>
      <c r="K22" s="614"/>
      <c r="L22" s="614"/>
      <c r="M22" s="614"/>
      <c r="N22" s="614"/>
      <c r="O22" s="614"/>
      <c r="P22" s="614"/>
      <c r="Q22" s="614"/>
      <c r="R22" s="614"/>
      <c r="S22" s="614"/>
      <c r="T22" s="614"/>
      <c r="U22" s="614"/>
      <c r="V22" s="614"/>
      <c r="W22" s="614"/>
      <c r="X22" s="614"/>
    </row>
    <row r="23" spans="2:24" s="26" customFormat="1" ht="45" customHeight="1">
      <c r="B23" s="614"/>
      <c r="C23" s="614"/>
      <c r="D23" s="614"/>
      <c r="E23" s="614"/>
      <c r="F23" s="614"/>
      <c r="G23" s="614"/>
      <c r="H23" s="614"/>
      <c r="I23" s="614"/>
      <c r="J23" s="614"/>
      <c r="K23" s="614"/>
      <c r="L23" s="614"/>
      <c r="M23" s="614"/>
      <c r="N23" s="614"/>
      <c r="O23" s="614"/>
      <c r="P23" s="614"/>
      <c r="Q23" s="614"/>
      <c r="R23" s="614"/>
      <c r="S23" s="614"/>
      <c r="T23" s="614"/>
      <c r="U23" s="614"/>
      <c r="V23" s="614"/>
      <c r="W23" s="614"/>
      <c r="X23" s="614"/>
    </row>
    <row r="24" spans="2:24" s="26" customFormat="1" ht="45" customHeight="1">
      <c r="B24" s="614"/>
      <c r="C24" s="614"/>
      <c r="D24" s="614"/>
      <c r="E24" s="614"/>
      <c r="F24" s="614"/>
      <c r="G24" s="614"/>
      <c r="H24" s="614"/>
      <c r="I24" s="614"/>
      <c r="J24" s="614"/>
      <c r="K24" s="614"/>
      <c r="L24" s="614"/>
      <c r="M24" s="614"/>
      <c r="N24" s="614"/>
      <c r="O24" s="614"/>
      <c r="P24" s="614"/>
      <c r="Q24" s="614"/>
      <c r="R24" s="614"/>
      <c r="S24" s="614"/>
      <c r="T24" s="614"/>
      <c r="U24" s="614"/>
      <c r="V24" s="614"/>
      <c r="W24" s="614"/>
      <c r="X24" s="614"/>
    </row>
    <row r="25" spans="2:24" s="26" customFormat="1" ht="45" customHeight="1">
      <c r="B25" s="614"/>
      <c r="C25" s="614"/>
      <c r="D25" s="614"/>
      <c r="E25" s="614"/>
      <c r="F25" s="614"/>
      <c r="G25" s="614"/>
      <c r="H25" s="614"/>
      <c r="I25" s="614"/>
      <c r="J25" s="614"/>
      <c r="K25" s="614"/>
      <c r="L25" s="614"/>
      <c r="M25" s="614"/>
      <c r="N25" s="614"/>
      <c r="O25" s="614"/>
      <c r="P25" s="614"/>
      <c r="Q25" s="614"/>
      <c r="R25" s="614"/>
      <c r="S25" s="614"/>
      <c r="T25" s="614"/>
      <c r="U25" s="614"/>
      <c r="V25" s="614"/>
      <c r="W25" s="614"/>
      <c r="X25" s="614"/>
    </row>
    <row r="26" spans="2:24" s="26" customFormat="1" ht="45" customHeight="1">
      <c r="B26" s="614"/>
      <c r="C26" s="614"/>
      <c r="D26" s="614"/>
      <c r="E26" s="614"/>
      <c r="F26" s="614"/>
      <c r="G26" s="614"/>
      <c r="H26" s="614"/>
      <c r="I26" s="614"/>
      <c r="J26" s="614"/>
      <c r="K26" s="614"/>
      <c r="L26" s="614"/>
      <c r="M26" s="614"/>
      <c r="N26" s="614"/>
      <c r="O26" s="614"/>
      <c r="P26" s="614"/>
      <c r="Q26" s="614"/>
      <c r="R26" s="614"/>
      <c r="S26" s="614"/>
      <c r="T26" s="614"/>
      <c r="U26" s="614"/>
      <c r="V26" s="614"/>
      <c r="W26" s="614"/>
      <c r="X26" s="614"/>
    </row>
    <row r="27" spans="2:24" s="26" customFormat="1" ht="45" customHeight="1">
      <c r="B27" s="614"/>
      <c r="C27" s="614"/>
      <c r="D27" s="614"/>
      <c r="E27" s="614"/>
      <c r="F27" s="614"/>
      <c r="G27" s="614"/>
      <c r="H27" s="614"/>
      <c r="I27" s="614"/>
      <c r="J27" s="614"/>
      <c r="K27" s="614"/>
      <c r="L27" s="614"/>
      <c r="M27" s="614"/>
      <c r="N27" s="614"/>
      <c r="O27" s="614"/>
      <c r="P27" s="614"/>
      <c r="Q27" s="614"/>
      <c r="R27" s="614"/>
      <c r="S27" s="614"/>
      <c r="T27" s="614"/>
      <c r="U27" s="614"/>
      <c r="V27" s="614"/>
      <c r="W27" s="614"/>
      <c r="X27" s="614"/>
    </row>
    <row r="28" spans="2:24" s="26" customFormat="1" ht="45" customHeight="1">
      <c r="B28" s="614"/>
      <c r="C28" s="614"/>
      <c r="D28" s="614"/>
      <c r="E28" s="614"/>
      <c r="F28" s="614"/>
      <c r="G28" s="614"/>
      <c r="H28" s="614"/>
      <c r="I28" s="614"/>
      <c r="J28" s="614"/>
      <c r="K28" s="614"/>
      <c r="L28" s="614"/>
      <c r="M28" s="614"/>
      <c r="N28" s="614"/>
      <c r="O28" s="614"/>
      <c r="P28" s="614"/>
      <c r="Q28" s="614"/>
      <c r="R28" s="614"/>
      <c r="S28" s="614"/>
      <c r="T28" s="614"/>
      <c r="U28" s="614"/>
      <c r="V28" s="614"/>
      <c r="W28" s="614"/>
      <c r="X28" s="614"/>
    </row>
    <row r="29" spans="2:24" s="26" customFormat="1" ht="45" customHeight="1">
      <c r="B29" s="614"/>
      <c r="C29" s="614"/>
      <c r="D29" s="614"/>
      <c r="E29" s="614"/>
      <c r="F29" s="614"/>
      <c r="G29" s="614"/>
      <c r="H29" s="614"/>
      <c r="I29" s="614"/>
      <c r="J29" s="614"/>
      <c r="K29" s="614"/>
      <c r="L29" s="614"/>
      <c r="M29" s="614"/>
      <c r="N29" s="614"/>
      <c r="O29" s="614"/>
      <c r="P29" s="614"/>
      <c r="Q29" s="614"/>
      <c r="R29" s="614"/>
      <c r="S29" s="614"/>
      <c r="T29" s="614"/>
      <c r="U29" s="614"/>
      <c r="V29" s="614"/>
      <c r="W29" s="614"/>
      <c r="X29" s="614"/>
    </row>
    <row r="30" spans="2:24" s="26" customFormat="1" ht="45" customHeight="1">
      <c r="B30" s="586"/>
      <c r="C30" s="587"/>
      <c r="D30" s="585"/>
      <c r="E30" s="1319"/>
      <c r="F30" s="1320"/>
      <c r="G30" s="1321"/>
      <c r="H30" s="1322"/>
      <c r="I30" s="1323"/>
      <c r="J30" s="1324"/>
      <c r="K30" s="615"/>
      <c r="L30" s="1319"/>
      <c r="M30" s="1320"/>
      <c r="N30" s="1321"/>
      <c r="O30" s="1319"/>
      <c r="P30" s="1320"/>
      <c r="Q30" s="1321"/>
      <c r="R30" s="616"/>
      <c r="S30" s="588"/>
      <c r="T30" s="1313"/>
      <c r="U30" s="1314"/>
      <c r="V30" s="1314"/>
      <c r="W30" s="1314"/>
      <c r="X30" s="1315"/>
    </row>
    <row r="31" spans="2:24" s="26" customFormat="1" ht="45" customHeight="1">
      <c r="B31" s="617"/>
      <c r="C31" s="618"/>
      <c r="D31" s="619"/>
      <c r="E31" s="1316"/>
      <c r="F31" s="1317"/>
      <c r="G31" s="1318"/>
      <c r="H31" s="1307"/>
      <c r="I31" s="1308"/>
      <c r="J31" s="1309"/>
      <c r="K31" s="620"/>
      <c r="L31" s="1310"/>
      <c r="M31" s="1311"/>
      <c r="N31" s="1312"/>
      <c r="O31" s="1310"/>
      <c r="P31" s="1311"/>
      <c r="Q31" s="1312"/>
      <c r="R31" s="621"/>
      <c r="S31" s="622"/>
      <c r="T31" s="1285"/>
      <c r="U31" s="1286"/>
      <c r="V31" s="1286"/>
      <c r="W31" s="1286"/>
      <c r="X31" s="1287"/>
    </row>
    <row r="32" spans="2:24" s="26" customFormat="1" ht="45" customHeight="1">
      <c r="B32" s="617"/>
      <c r="C32" s="618"/>
      <c r="D32" s="619"/>
      <c r="E32" s="1304"/>
      <c r="F32" s="1305"/>
      <c r="G32" s="1306"/>
      <c r="H32" s="1307"/>
      <c r="I32" s="1308"/>
      <c r="J32" s="1309"/>
      <c r="K32" s="620"/>
      <c r="L32" s="1310"/>
      <c r="M32" s="1311"/>
      <c r="N32" s="1312"/>
      <c r="O32" s="1310"/>
      <c r="P32" s="1311"/>
      <c r="Q32" s="1312"/>
      <c r="R32" s="621"/>
      <c r="S32" s="622"/>
      <c r="T32" s="1285"/>
      <c r="U32" s="1286"/>
      <c r="V32" s="1286"/>
      <c r="W32" s="1286"/>
      <c r="X32" s="1287"/>
    </row>
    <row r="33" spans="2:25" s="26" customFormat="1" ht="45" customHeight="1" thickBot="1">
      <c r="B33" s="623"/>
      <c r="C33" s="624"/>
      <c r="D33" s="625"/>
      <c r="E33" s="1291"/>
      <c r="F33" s="1292"/>
      <c r="G33" s="1293"/>
      <c r="H33" s="1294"/>
      <c r="I33" s="1295"/>
      <c r="J33" s="1296"/>
      <c r="K33" s="626"/>
      <c r="L33" s="1297"/>
      <c r="M33" s="1298"/>
      <c r="N33" s="1299"/>
      <c r="O33" s="1297"/>
      <c r="P33" s="1298"/>
      <c r="Q33" s="1299"/>
      <c r="R33" s="627"/>
      <c r="S33" s="627"/>
      <c r="T33" s="1300"/>
      <c r="U33" s="1297"/>
      <c r="V33" s="1297"/>
      <c r="W33" s="1297"/>
      <c r="X33" s="1301"/>
    </row>
    <row r="34" spans="2:25" s="28" customFormat="1" ht="61.95" customHeight="1" thickBot="1">
      <c r="B34" s="1302" t="s">
        <v>190</v>
      </c>
      <c r="C34" s="1303"/>
      <c r="D34" s="1288" t="s">
        <v>191</v>
      </c>
      <c r="E34" s="1289"/>
      <c r="F34" s="1289"/>
      <c r="G34" s="1289"/>
      <c r="H34" s="1289"/>
      <c r="I34" s="1289"/>
      <c r="J34" s="1289"/>
      <c r="K34" s="1289"/>
      <c r="L34" s="1289"/>
      <c r="M34" s="1289"/>
      <c r="N34" s="1289"/>
      <c r="O34" s="1288" t="s">
        <v>192</v>
      </c>
      <c r="P34" s="1289"/>
      <c r="Q34" s="1289"/>
      <c r="R34" s="1289"/>
      <c r="S34" s="1289"/>
      <c r="T34" s="1289"/>
      <c r="U34" s="1289"/>
      <c r="V34" s="1289"/>
      <c r="W34" s="1289"/>
      <c r="X34" s="1290"/>
      <c r="Y34" s="26"/>
    </row>
  </sheetData>
  <mergeCells count="60">
    <mergeCell ref="E31:G31"/>
    <mergeCell ref="E30:G30"/>
    <mergeCell ref="H30:J30"/>
    <mergeCell ref="L30:N30"/>
    <mergeCell ref="O30:Q30"/>
    <mergeCell ref="T30:X30"/>
    <mergeCell ref="H31:J31"/>
    <mergeCell ref="L31:N31"/>
    <mergeCell ref="O31:Q31"/>
    <mergeCell ref="T31:X31"/>
    <mergeCell ref="B34:C34"/>
    <mergeCell ref="E32:G32"/>
    <mergeCell ref="H32:J32"/>
    <mergeCell ref="L32:N32"/>
    <mergeCell ref="O32:Q32"/>
    <mergeCell ref="T32:X32"/>
    <mergeCell ref="D34:N34"/>
    <mergeCell ref="O34:X34"/>
    <mergeCell ref="E33:G33"/>
    <mergeCell ref="H33:J33"/>
    <mergeCell ref="L33:N33"/>
    <mergeCell ref="O33:Q33"/>
    <mergeCell ref="T33:X33"/>
    <mergeCell ref="B9:B11"/>
    <mergeCell ref="C9:C11"/>
    <mergeCell ref="D9:D11"/>
    <mergeCell ref="E9:J9"/>
    <mergeCell ref="V6:X7"/>
    <mergeCell ref="B8:X8"/>
    <mergeCell ref="Q7:R7"/>
    <mergeCell ref="B6:C6"/>
    <mergeCell ref="D6:F6"/>
    <mergeCell ref="B7:C7"/>
    <mergeCell ref="D7:G7"/>
    <mergeCell ref="Q6:R6"/>
    <mergeCell ref="I6:K6"/>
    <mergeCell ref="I7:K7"/>
    <mergeCell ref="L6:O6"/>
    <mergeCell ref="L7:O7"/>
    <mergeCell ref="L10:N11"/>
    <mergeCell ref="O10:Q11"/>
    <mergeCell ref="R10:S10"/>
    <mergeCell ref="K9:K11"/>
    <mergeCell ref="L9:S9"/>
    <mergeCell ref="T9:X11"/>
    <mergeCell ref="H5:H7"/>
    <mergeCell ref="P5:P7"/>
    <mergeCell ref="L5:O5"/>
    <mergeCell ref="B2:X3"/>
    <mergeCell ref="B4:X4"/>
    <mergeCell ref="S5:U5"/>
    <mergeCell ref="B5:C5"/>
    <mergeCell ref="D5:F5"/>
    <mergeCell ref="Q5:R5"/>
    <mergeCell ref="I5:K5"/>
    <mergeCell ref="V5:W5"/>
    <mergeCell ref="S6:U6"/>
    <mergeCell ref="S7:U7"/>
    <mergeCell ref="E10:G11"/>
    <mergeCell ref="H10:J11"/>
  </mergeCells>
  <phoneticPr fontId="35" type="noConversion"/>
  <dataValidations count="1">
    <dataValidation type="list" allowBlank="1" showInputMessage="1" showErrorMessage="1" sqref="K33" xr:uid="{3B97271B-9B14-42EB-9A4C-B71B5A1C4FDB}">
      <formula1>#REF!</formula1>
    </dataValidation>
  </dataValidations>
  <printOptions horizontalCentered="1"/>
  <pageMargins left="0.23622047244094491" right="0.23622047244094491" top="0.47244094488188981" bottom="0.74803149606299213" header="0" footer="0.19685039370078741"/>
  <pageSetup paperSize="9" scale="46" orientation="landscape" r:id="rId1"/>
  <headerFooter>
    <oddHeader>&amp;L&amp;G&amp;R&amp;"-,Bold"GL-PPAP-001.05</oddHeader>
    <oddFooter>&amp;LEffective Date: 01/06/2023&amp;C&amp;P / &amp;N&amp;RRevision 1</oddFooter>
  </headerFooter>
  <colBreaks count="1" manualBreakCount="1">
    <brk id="24" max="1048575" man="1"/>
  </colBreaks>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0EB97-7CF8-4B22-BA89-8C17D9B16F87}">
  <sheetPr codeName="Sheet9"/>
  <dimension ref="A1:AR47"/>
  <sheetViews>
    <sheetView showGridLines="0" topLeftCell="A38" zoomScale="98" zoomScaleNormal="98" zoomScaleSheetLayoutView="115" workbookViewId="0">
      <selection activeCell="B15" sqref="B15:V15"/>
    </sheetView>
  </sheetViews>
  <sheetFormatPr defaultRowHeight="13.2"/>
  <cols>
    <col min="1" max="1" width="2.6640625" style="59" customWidth="1"/>
    <col min="2" max="7" width="8.6640625" style="1" customWidth="1"/>
    <col min="8" max="8" width="9.6640625" style="1" customWidth="1"/>
    <col min="9" max="12" width="6.6640625" style="1" customWidth="1"/>
    <col min="13" max="13" width="3.33203125" style="1" customWidth="1"/>
    <col min="14" max="15" width="8.6640625" style="1" customWidth="1"/>
    <col min="16" max="16" width="3.33203125" style="1" customWidth="1"/>
    <col min="17" max="17" width="7.6640625" style="1" customWidth="1"/>
    <col min="18" max="18" width="3.33203125" style="1" customWidth="1"/>
    <col min="19" max="19" width="7.6640625" style="1" customWidth="1"/>
    <col min="20" max="20" width="3.33203125" style="1" customWidth="1"/>
    <col min="21" max="21" width="7.6640625" style="1" customWidth="1"/>
    <col min="22" max="22" width="5.6640625" style="1" customWidth="1"/>
    <col min="23" max="24" width="8.88671875" style="1"/>
    <col min="25" max="33" width="8.88671875" style="34"/>
    <col min="34" max="34" width="8.88671875" style="34" hidden="1" customWidth="1"/>
    <col min="35" max="35" width="20.6640625" style="34" hidden="1" customWidth="1"/>
    <col min="36" max="36" width="27.6640625" style="34" hidden="1" customWidth="1"/>
    <col min="37" max="37" width="41.33203125" style="34" hidden="1" customWidth="1"/>
    <col min="38" max="38" width="71.44140625" style="34" hidden="1" customWidth="1"/>
    <col min="39" max="42" width="8.6640625" style="34" hidden="1" customWidth="1"/>
    <col min="43" max="43" width="8.88671875" style="34" hidden="1" customWidth="1"/>
    <col min="44" max="44" width="8.88671875" style="34" customWidth="1"/>
    <col min="45" max="262" width="8.88671875" style="1"/>
    <col min="263" max="263" width="8.6640625" style="1" customWidth="1"/>
    <col min="264" max="264" width="7.33203125" style="1" customWidth="1"/>
    <col min="265" max="265" width="6.6640625" style="1" customWidth="1"/>
    <col min="266" max="267" width="7.6640625" style="1" customWidth="1"/>
    <col min="268" max="269" width="6.6640625" style="1" customWidth="1"/>
    <col min="270" max="271" width="8.88671875" style="1"/>
    <col min="272" max="272" width="7.33203125" style="1" customWidth="1"/>
    <col min="273" max="273" width="6.6640625" style="1" customWidth="1"/>
    <col min="274" max="275" width="8.88671875" style="1"/>
    <col min="276" max="276" width="11.33203125" style="1" customWidth="1"/>
    <col min="277" max="277" width="17.33203125" style="1" customWidth="1"/>
    <col min="278" max="278" width="27.33203125" style="1" customWidth="1"/>
    <col min="279" max="291" width="8.88671875" style="1"/>
    <col min="292" max="294" width="0" style="1" hidden="1" customWidth="1"/>
    <col min="295" max="518" width="8.88671875" style="1"/>
    <col min="519" max="519" width="8.6640625" style="1" customWidth="1"/>
    <col min="520" max="520" width="7.33203125" style="1" customWidth="1"/>
    <col min="521" max="521" width="6.6640625" style="1" customWidth="1"/>
    <col min="522" max="523" width="7.6640625" style="1" customWidth="1"/>
    <col min="524" max="525" width="6.6640625" style="1" customWidth="1"/>
    <col min="526" max="527" width="8.88671875" style="1"/>
    <col min="528" max="528" width="7.33203125" style="1" customWidth="1"/>
    <col min="529" max="529" width="6.6640625" style="1" customWidth="1"/>
    <col min="530" max="531" width="8.88671875" style="1"/>
    <col min="532" max="532" width="11.33203125" style="1" customWidth="1"/>
    <col min="533" max="533" width="17.33203125" style="1" customWidth="1"/>
    <col min="534" max="534" width="27.33203125" style="1" customWidth="1"/>
    <col min="535" max="547" width="8.88671875" style="1"/>
    <col min="548" max="550" width="0" style="1" hidden="1" customWidth="1"/>
    <col min="551" max="774" width="8.88671875" style="1"/>
    <col min="775" max="775" width="8.6640625" style="1" customWidth="1"/>
    <col min="776" max="776" width="7.33203125" style="1" customWidth="1"/>
    <col min="777" max="777" width="6.6640625" style="1" customWidth="1"/>
    <col min="778" max="779" width="7.6640625" style="1" customWidth="1"/>
    <col min="780" max="781" width="6.6640625" style="1" customWidth="1"/>
    <col min="782" max="783" width="8.88671875" style="1"/>
    <col min="784" max="784" width="7.33203125" style="1" customWidth="1"/>
    <col min="785" max="785" width="6.6640625" style="1" customWidth="1"/>
    <col min="786" max="787" width="8.88671875" style="1"/>
    <col min="788" max="788" width="11.33203125" style="1" customWidth="1"/>
    <col min="789" max="789" width="17.33203125" style="1" customWidth="1"/>
    <col min="790" max="790" width="27.33203125" style="1" customWidth="1"/>
    <col min="791" max="803" width="8.88671875" style="1"/>
    <col min="804" max="806" width="0" style="1" hidden="1" customWidth="1"/>
    <col min="807" max="1030" width="8.88671875" style="1"/>
    <col min="1031" max="1031" width="8.6640625" style="1" customWidth="1"/>
    <col min="1032" max="1032" width="7.33203125" style="1" customWidth="1"/>
    <col min="1033" max="1033" width="6.6640625" style="1" customWidth="1"/>
    <col min="1034" max="1035" width="7.6640625" style="1" customWidth="1"/>
    <col min="1036" max="1037" width="6.6640625" style="1" customWidth="1"/>
    <col min="1038" max="1039" width="8.88671875" style="1"/>
    <col min="1040" max="1040" width="7.33203125" style="1" customWidth="1"/>
    <col min="1041" max="1041" width="6.6640625" style="1" customWidth="1"/>
    <col min="1042" max="1043" width="8.88671875" style="1"/>
    <col min="1044" max="1044" width="11.33203125" style="1" customWidth="1"/>
    <col min="1045" max="1045" width="17.33203125" style="1" customWidth="1"/>
    <col min="1046" max="1046" width="27.33203125" style="1" customWidth="1"/>
    <col min="1047" max="1059" width="8.88671875" style="1"/>
    <col min="1060" max="1062" width="0" style="1" hidden="1" customWidth="1"/>
    <col min="1063" max="1286" width="8.88671875" style="1"/>
    <col min="1287" max="1287" width="8.6640625" style="1" customWidth="1"/>
    <col min="1288" max="1288" width="7.33203125" style="1" customWidth="1"/>
    <col min="1289" max="1289" width="6.6640625" style="1" customWidth="1"/>
    <col min="1290" max="1291" width="7.6640625" style="1" customWidth="1"/>
    <col min="1292" max="1293" width="6.6640625" style="1" customWidth="1"/>
    <col min="1294" max="1295" width="8.88671875" style="1"/>
    <col min="1296" max="1296" width="7.33203125" style="1" customWidth="1"/>
    <col min="1297" max="1297" width="6.6640625" style="1" customWidth="1"/>
    <col min="1298" max="1299" width="8.88671875" style="1"/>
    <col min="1300" max="1300" width="11.33203125" style="1" customWidth="1"/>
    <col min="1301" max="1301" width="17.33203125" style="1" customWidth="1"/>
    <col min="1302" max="1302" width="27.33203125" style="1" customWidth="1"/>
    <col min="1303" max="1315" width="8.88671875" style="1"/>
    <col min="1316" max="1318" width="0" style="1" hidden="1" customWidth="1"/>
    <col min="1319" max="1542" width="8.88671875" style="1"/>
    <col min="1543" max="1543" width="8.6640625" style="1" customWidth="1"/>
    <col min="1544" max="1544" width="7.33203125" style="1" customWidth="1"/>
    <col min="1545" max="1545" width="6.6640625" style="1" customWidth="1"/>
    <col min="1546" max="1547" width="7.6640625" style="1" customWidth="1"/>
    <col min="1548" max="1549" width="6.6640625" style="1" customWidth="1"/>
    <col min="1550" max="1551" width="8.88671875" style="1"/>
    <col min="1552" max="1552" width="7.33203125" style="1" customWidth="1"/>
    <col min="1553" max="1553" width="6.6640625" style="1" customWidth="1"/>
    <col min="1554" max="1555" width="8.88671875" style="1"/>
    <col min="1556" max="1556" width="11.33203125" style="1" customWidth="1"/>
    <col min="1557" max="1557" width="17.33203125" style="1" customWidth="1"/>
    <col min="1558" max="1558" width="27.33203125" style="1" customWidth="1"/>
    <col min="1559" max="1571" width="8.88671875" style="1"/>
    <col min="1572" max="1574" width="0" style="1" hidden="1" customWidth="1"/>
    <col min="1575" max="1798" width="8.88671875" style="1"/>
    <col min="1799" max="1799" width="8.6640625" style="1" customWidth="1"/>
    <col min="1800" max="1800" width="7.33203125" style="1" customWidth="1"/>
    <col min="1801" max="1801" width="6.6640625" style="1" customWidth="1"/>
    <col min="1802" max="1803" width="7.6640625" style="1" customWidth="1"/>
    <col min="1804" max="1805" width="6.6640625" style="1" customWidth="1"/>
    <col min="1806" max="1807" width="8.88671875" style="1"/>
    <col min="1808" max="1808" width="7.33203125" style="1" customWidth="1"/>
    <col min="1809" max="1809" width="6.6640625" style="1" customWidth="1"/>
    <col min="1810" max="1811" width="8.88671875" style="1"/>
    <col min="1812" max="1812" width="11.33203125" style="1" customWidth="1"/>
    <col min="1813" max="1813" width="17.33203125" style="1" customWidth="1"/>
    <col min="1814" max="1814" width="27.33203125" style="1" customWidth="1"/>
    <col min="1815" max="1827" width="8.88671875" style="1"/>
    <col min="1828" max="1830" width="0" style="1" hidden="1" customWidth="1"/>
    <col min="1831" max="2054" width="8.88671875" style="1"/>
    <col min="2055" max="2055" width="8.6640625" style="1" customWidth="1"/>
    <col min="2056" max="2056" width="7.33203125" style="1" customWidth="1"/>
    <col min="2057" max="2057" width="6.6640625" style="1" customWidth="1"/>
    <col min="2058" max="2059" width="7.6640625" style="1" customWidth="1"/>
    <col min="2060" max="2061" width="6.6640625" style="1" customWidth="1"/>
    <col min="2062" max="2063" width="8.88671875" style="1"/>
    <col min="2064" max="2064" width="7.33203125" style="1" customWidth="1"/>
    <col min="2065" max="2065" width="6.6640625" style="1" customWidth="1"/>
    <col min="2066" max="2067" width="8.88671875" style="1"/>
    <col min="2068" max="2068" width="11.33203125" style="1" customWidth="1"/>
    <col min="2069" max="2069" width="17.33203125" style="1" customWidth="1"/>
    <col min="2070" max="2070" width="27.33203125" style="1" customWidth="1"/>
    <col min="2071" max="2083" width="8.88671875" style="1"/>
    <col min="2084" max="2086" width="0" style="1" hidden="1" customWidth="1"/>
    <col min="2087" max="2310" width="8.88671875" style="1"/>
    <col min="2311" max="2311" width="8.6640625" style="1" customWidth="1"/>
    <col min="2312" max="2312" width="7.33203125" style="1" customWidth="1"/>
    <col min="2313" max="2313" width="6.6640625" style="1" customWidth="1"/>
    <col min="2314" max="2315" width="7.6640625" style="1" customWidth="1"/>
    <col min="2316" max="2317" width="6.6640625" style="1" customWidth="1"/>
    <col min="2318" max="2319" width="8.88671875" style="1"/>
    <col min="2320" max="2320" width="7.33203125" style="1" customWidth="1"/>
    <col min="2321" max="2321" width="6.6640625" style="1" customWidth="1"/>
    <col min="2322" max="2323" width="8.88671875" style="1"/>
    <col min="2324" max="2324" width="11.33203125" style="1" customWidth="1"/>
    <col min="2325" max="2325" width="17.33203125" style="1" customWidth="1"/>
    <col min="2326" max="2326" width="27.33203125" style="1" customWidth="1"/>
    <col min="2327" max="2339" width="8.88671875" style="1"/>
    <col min="2340" max="2342" width="0" style="1" hidden="1" customWidth="1"/>
    <col min="2343" max="2566" width="8.88671875" style="1"/>
    <col min="2567" max="2567" width="8.6640625" style="1" customWidth="1"/>
    <col min="2568" max="2568" width="7.33203125" style="1" customWidth="1"/>
    <col min="2569" max="2569" width="6.6640625" style="1" customWidth="1"/>
    <col min="2570" max="2571" width="7.6640625" style="1" customWidth="1"/>
    <col min="2572" max="2573" width="6.6640625" style="1" customWidth="1"/>
    <col min="2574" max="2575" width="8.88671875" style="1"/>
    <col min="2576" max="2576" width="7.33203125" style="1" customWidth="1"/>
    <col min="2577" max="2577" width="6.6640625" style="1" customWidth="1"/>
    <col min="2578" max="2579" width="8.88671875" style="1"/>
    <col min="2580" max="2580" width="11.33203125" style="1" customWidth="1"/>
    <col min="2581" max="2581" width="17.33203125" style="1" customWidth="1"/>
    <col min="2582" max="2582" width="27.33203125" style="1" customWidth="1"/>
    <col min="2583" max="2595" width="8.88671875" style="1"/>
    <col min="2596" max="2598" width="0" style="1" hidden="1" customWidth="1"/>
    <col min="2599" max="2822" width="8.88671875" style="1"/>
    <col min="2823" max="2823" width="8.6640625" style="1" customWidth="1"/>
    <col min="2824" max="2824" width="7.33203125" style="1" customWidth="1"/>
    <col min="2825" max="2825" width="6.6640625" style="1" customWidth="1"/>
    <col min="2826" max="2827" width="7.6640625" style="1" customWidth="1"/>
    <col min="2828" max="2829" width="6.6640625" style="1" customWidth="1"/>
    <col min="2830" max="2831" width="8.88671875" style="1"/>
    <col min="2832" max="2832" width="7.33203125" style="1" customWidth="1"/>
    <col min="2833" max="2833" width="6.6640625" style="1" customWidth="1"/>
    <col min="2834" max="2835" width="8.88671875" style="1"/>
    <col min="2836" max="2836" width="11.33203125" style="1" customWidth="1"/>
    <col min="2837" max="2837" width="17.33203125" style="1" customWidth="1"/>
    <col min="2838" max="2838" width="27.33203125" style="1" customWidth="1"/>
    <col min="2839" max="2851" width="8.88671875" style="1"/>
    <col min="2852" max="2854" width="0" style="1" hidden="1" customWidth="1"/>
    <col min="2855" max="3078" width="8.88671875" style="1"/>
    <col min="3079" max="3079" width="8.6640625" style="1" customWidth="1"/>
    <col min="3080" max="3080" width="7.33203125" style="1" customWidth="1"/>
    <col min="3081" max="3081" width="6.6640625" style="1" customWidth="1"/>
    <col min="3082" max="3083" width="7.6640625" style="1" customWidth="1"/>
    <col min="3084" max="3085" width="6.6640625" style="1" customWidth="1"/>
    <col min="3086" max="3087" width="8.88671875" style="1"/>
    <col min="3088" max="3088" width="7.33203125" style="1" customWidth="1"/>
    <col min="3089" max="3089" width="6.6640625" style="1" customWidth="1"/>
    <col min="3090" max="3091" width="8.88671875" style="1"/>
    <col min="3092" max="3092" width="11.33203125" style="1" customWidth="1"/>
    <col min="3093" max="3093" width="17.33203125" style="1" customWidth="1"/>
    <col min="3094" max="3094" width="27.33203125" style="1" customWidth="1"/>
    <col min="3095" max="3107" width="8.88671875" style="1"/>
    <col min="3108" max="3110" width="0" style="1" hidden="1" customWidth="1"/>
    <col min="3111" max="3334" width="8.88671875" style="1"/>
    <col min="3335" max="3335" width="8.6640625" style="1" customWidth="1"/>
    <col min="3336" max="3336" width="7.33203125" style="1" customWidth="1"/>
    <col min="3337" max="3337" width="6.6640625" style="1" customWidth="1"/>
    <col min="3338" max="3339" width="7.6640625" style="1" customWidth="1"/>
    <col min="3340" max="3341" width="6.6640625" style="1" customWidth="1"/>
    <col min="3342" max="3343" width="8.88671875" style="1"/>
    <col min="3344" max="3344" width="7.33203125" style="1" customWidth="1"/>
    <col min="3345" max="3345" width="6.6640625" style="1" customWidth="1"/>
    <col min="3346" max="3347" width="8.88671875" style="1"/>
    <col min="3348" max="3348" width="11.33203125" style="1" customWidth="1"/>
    <col min="3349" max="3349" width="17.33203125" style="1" customWidth="1"/>
    <col min="3350" max="3350" width="27.33203125" style="1" customWidth="1"/>
    <col min="3351" max="3363" width="8.88671875" style="1"/>
    <col min="3364" max="3366" width="0" style="1" hidden="1" customWidth="1"/>
    <col min="3367" max="3590" width="8.88671875" style="1"/>
    <col min="3591" max="3591" width="8.6640625" style="1" customWidth="1"/>
    <col min="3592" max="3592" width="7.33203125" style="1" customWidth="1"/>
    <col min="3593" max="3593" width="6.6640625" style="1" customWidth="1"/>
    <col min="3594" max="3595" width="7.6640625" style="1" customWidth="1"/>
    <col min="3596" max="3597" width="6.6640625" style="1" customWidth="1"/>
    <col min="3598" max="3599" width="8.88671875" style="1"/>
    <col min="3600" max="3600" width="7.33203125" style="1" customWidth="1"/>
    <col min="3601" max="3601" width="6.6640625" style="1" customWidth="1"/>
    <col min="3602" max="3603" width="8.88671875" style="1"/>
    <col min="3604" max="3604" width="11.33203125" style="1" customWidth="1"/>
    <col min="3605" max="3605" width="17.33203125" style="1" customWidth="1"/>
    <col min="3606" max="3606" width="27.33203125" style="1" customWidth="1"/>
    <col min="3607" max="3619" width="8.88671875" style="1"/>
    <col min="3620" max="3622" width="0" style="1" hidden="1" customWidth="1"/>
    <col min="3623" max="3846" width="8.88671875" style="1"/>
    <col min="3847" max="3847" width="8.6640625" style="1" customWidth="1"/>
    <col min="3848" max="3848" width="7.33203125" style="1" customWidth="1"/>
    <col min="3849" max="3849" width="6.6640625" style="1" customWidth="1"/>
    <col min="3850" max="3851" width="7.6640625" style="1" customWidth="1"/>
    <col min="3852" max="3853" width="6.6640625" style="1" customWidth="1"/>
    <col min="3854" max="3855" width="8.88671875" style="1"/>
    <col min="3856" max="3856" width="7.33203125" style="1" customWidth="1"/>
    <col min="3857" max="3857" width="6.6640625" style="1" customWidth="1"/>
    <col min="3858" max="3859" width="8.88671875" style="1"/>
    <col min="3860" max="3860" width="11.33203125" style="1" customWidth="1"/>
    <col min="3861" max="3861" width="17.33203125" style="1" customWidth="1"/>
    <col min="3862" max="3862" width="27.33203125" style="1" customWidth="1"/>
    <col min="3863" max="3875" width="8.88671875" style="1"/>
    <col min="3876" max="3878" width="0" style="1" hidden="1" customWidth="1"/>
    <col min="3879" max="4102" width="8.88671875" style="1"/>
    <col min="4103" max="4103" width="8.6640625" style="1" customWidth="1"/>
    <col min="4104" max="4104" width="7.33203125" style="1" customWidth="1"/>
    <col min="4105" max="4105" width="6.6640625" style="1" customWidth="1"/>
    <col min="4106" max="4107" width="7.6640625" style="1" customWidth="1"/>
    <col min="4108" max="4109" width="6.6640625" style="1" customWidth="1"/>
    <col min="4110" max="4111" width="8.88671875" style="1"/>
    <col min="4112" max="4112" width="7.33203125" style="1" customWidth="1"/>
    <col min="4113" max="4113" width="6.6640625" style="1" customWidth="1"/>
    <col min="4114" max="4115" width="8.88671875" style="1"/>
    <col min="4116" max="4116" width="11.33203125" style="1" customWidth="1"/>
    <col min="4117" max="4117" width="17.33203125" style="1" customWidth="1"/>
    <col min="4118" max="4118" width="27.33203125" style="1" customWidth="1"/>
    <col min="4119" max="4131" width="8.88671875" style="1"/>
    <col min="4132" max="4134" width="0" style="1" hidden="1" customWidth="1"/>
    <col min="4135" max="4358" width="8.88671875" style="1"/>
    <col min="4359" max="4359" width="8.6640625" style="1" customWidth="1"/>
    <col min="4360" max="4360" width="7.33203125" style="1" customWidth="1"/>
    <col min="4361" max="4361" width="6.6640625" style="1" customWidth="1"/>
    <col min="4362" max="4363" width="7.6640625" style="1" customWidth="1"/>
    <col min="4364" max="4365" width="6.6640625" style="1" customWidth="1"/>
    <col min="4366" max="4367" width="8.88671875" style="1"/>
    <col min="4368" max="4368" width="7.33203125" style="1" customWidth="1"/>
    <col min="4369" max="4369" width="6.6640625" style="1" customWidth="1"/>
    <col min="4370" max="4371" width="8.88671875" style="1"/>
    <col min="4372" max="4372" width="11.33203125" style="1" customWidth="1"/>
    <col min="4373" max="4373" width="17.33203125" style="1" customWidth="1"/>
    <col min="4374" max="4374" width="27.33203125" style="1" customWidth="1"/>
    <col min="4375" max="4387" width="8.88671875" style="1"/>
    <col min="4388" max="4390" width="0" style="1" hidden="1" customWidth="1"/>
    <col min="4391" max="4614" width="8.88671875" style="1"/>
    <col min="4615" max="4615" width="8.6640625" style="1" customWidth="1"/>
    <col min="4616" max="4616" width="7.33203125" style="1" customWidth="1"/>
    <col min="4617" max="4617" width="6.6640625" style="1" customWidth="1"/>
    <col min="4618" max="4619" width="7.6640625" style="1" customWidth="1"/>
    <col min="4620" max="4621" width="6.6640625" style="1" customWidth="1"/>
    <col min="4622" max="4623" width="8.88671875" style="1"/>
    <col min="4624" max="4624" width="7.33203125" style="1" customWidth="1"/>
    <col min="4625" max="4625" width="6.6640625" style="1" customWidth="1"/>
    <col min="4626" max="4627" width="8.88671875" style="1"/>
    <col min="4628" max="4628" width="11.33203125" style="1" customWidth="1"/>
    <col min="4629" max="4629" width="17.33203125" style="1" customWidth="1"/>
    <col min="4630" max="4630" width="27.33203125" style="1" customWidth="1"/>
    <col min="4631" max="4643" width="8.88671875" style="1"/>
    <col min="4644" max="4646" width="0" style="1" hidden="1" customWidth="1"/>
    <col min="4647" max="4870" width="8.88671875" style="1"/>
    <col min="4871" max="4871" width="8.6640625" style="1" customWidth="1"/>
    <col min="4872" max="4872" width="7.33203125" style="1" customWidth="1"/>
    <col min="4873" max="4873" width="6.6640625" style="1" customWidth="1"/>
    <col min="4874" max="4875" width="7.6640625" style="1" customWidth="1"/>
    <col min="4876" max="4877" width="6.6640625" style="1" customWidth="1"/>
    <col min="4878" max="4879" width="8.88671875" style="1"/>
    <col min="4880" max="4880" width="7.33203125" style="1" customWidth="1"/>
    <col min="4881" max="4881" width="6.6640625" style="1" customWidth="1"/>
    <col min="4882" max="4883" width="8.88671875" style="1"/>
    <col min="4884" max="4884" width="11.33203125" style="1" customWidth="1"/>
    <col min="4885" max="4885" width="17.33203125" style="1" customWidth="1"/>
    <col min="4886" max="4886" width="27.33203125" style="1" customWidth="1"/>
    <col min="4887" max="4899" width="8.88671875" style="1"/>
    <col min="4900" max="4902" width="0" style="1" hidden="1" customWidth="1"/>
    <col min="4903" max="5126" width="8.88671875" style="1"/>
    <col min="5127" max="5127" width="8.6640625" style="1" customWidth="1"/>
    <col min="5128" max="5128" width="7.33203125" style="1" customWidth="1"/>
    <col min="5129" max="5129" width="6.6640625" style="1" customWidth="1"/>
    <col min="5130" max="5131" width="7.6640625" style="1" customWidth="1"/>
    <col min="5132" max="5133" width="6.6640625" style="1" customWidth="1"/>
    <col min="5134" max="5135" width="8.88671875" style="1"/>
    <col min="5136" max="5136" width="7.33203125" style="1" customWidth="1"/>
    <col min="5137" max="5137" width="6.6640625" style="1" customWidth="1"/>
    <col min="5138" max="5139" width="8.88671875" style="1"/>
    <col min="5140" max="5140" width="11.33203125" style="1" customWidth="1"/>
    <col min="5141" max="5141" width="17.33203125" style="1" customWidth="1"/>
    <col min="5142" max="5142" width="27.33203125" style="1" customWidth="1"/>
    <col min="5143" max="5155" width="8.88671875" style="1"/>
    <col min="5156" max="5158" width="0" style="1" hidden="1" customWidth="1"/>
    <col min="5159" max="5382" width="8.88671875" style="1"/>
    <col min="5383" max="5383" width="8.6640625" style="1" customWidth="1"/>
    <col min="5384" max="5384" width="7.33203125" style="1" customWidth="1"/>
    <col min="5385" max="5385" width="6.6640625" style="1" customWidth="1"/>
    <col min="5386" max="5387" width="7.6640625" style="1" customWidth="1"/>
    <col min="5388" max="5389" width="6.6640625" style="1" customWidth="1"/>
    <col min="5390" max="5391" width="8.88671875" style="1"/>
    <col min="5392" max="5392" width="7.33203125" style="1" customWidth="1"/>
    <col min="5393" max="5393" width="6.6640625" style="1" customWidth="1"/>
    <col min="5394" max="5395" width="8.88671875" style="1"/>
    <col min="5396" max="5396" width="11.33203125" style="1" customWidth="1"/>
    <col min="5397" max="5397" width="17.33203125" style="1" customWidth="1"/>
    <col min="5398" max="5398" width="27.33203125" style="1" customWidth="1"/>
    <col min="5399" max="5411" width="8.88671875" style="1"/>
    <col min="5412" max="5414" width="0" style="1" hidden="1" customWidth="1"/>
    <col min="5415" max="5638" width="8.88671875" style="1"/>
    <col min="5639" max="5639" width="8.6640625" style="1" customWidth="1"/>
    <col min="5640" max="5640" width="7.33203125" style="1" customWidth="1"/>
    <col min="5641" max="5641" width="6.6640625" style="1" customWidth="1"/>
    <col min="5642" max="5643" width="7.6640625" style="1" customWidth="1"/>
    <col min="5644" max="5645" width="6.6640625" style="1" customWidth="1"/>
    <col min="5646" max="5647" width="8.88671875" style="1"/>
    <col min="5648" max="5648" width="7.33203125" style="1" customWidth="1"/>
    <col min="5649" max="5649" width="6.6640625" style="1" customWidth="1"/>
    <col min="5650" max="5651" width="8.88671875" style="1"/>
    <col min="5652" max="5652" width="11.33203125" style="1" customWidth="1"/>
    <col min="5653" max="5653" width="17.33203125" style="1" customWidth="1"/>
    <col min="5654" max="5654" width="27.33203125" style="1" customWidth="1"/>
    <col min="5655" max="5667" width="8.88671875" style="1"/>
    <col min="5668" max="5670" width="0" style="1" hidden="1" customWidth="1"/>
    <col min="5671" max="5894" width="8.88671875" style="1"/>
    <col min="5895" max="5895" width="8.6640625" style="1" customWidth="1"/>
    <col min="5896" max="5896" width="7.33203125" style="1" customWidth="1"/>
    <col min="5897" max="5897" width="6.6640625" style="1" customWidth="1"/>
    <col min="5898" max="5899" width="7.6640625" style="1" customWidth="1"/>
    <col min="5900" max="5901" width="6.6640625" style="1" customWidth="1"/>
    <col min="5902" max="5903" width="8.88671875" style="1"/>
    <col min="5904" max="5904" width="7.33203125" style="1" customWidth="1"/>
    <col min="5905" max="5905" width="6.6640625" style="1" customWidth="1"/>
    <col min="5906" max="5907" width="8.88671875" style="1"/>
    <col min="5908" max="5908" width="11.33203125" style="1" customWidth="1"/>
    <col min="5909" max="5909" width="17.33203125" style="1" customWidth="1"/>
    <col min="5910" max="5910" width="27.33203125" style="1" customWidth="1"/>
    <col min="5911" max="5923" width="8.88671875" style="1"/>
    <col min="5924" max="5926" width="0" style="1" hidden="1" customWidth="1"/>
    <col min="5927" max="6150" width="8.88671875" style="1"/>
    <col min="6151" max="6151" width="8.6640625" style="1" customWidth="1"/>
    <col min="6152" max="6152" width="7.33203125" style="1" customWidth="1"/>
    <col min="6153" max="6153" width="6.6640625" style="1" customWidth="1"/>
    <col min="6154" max="6155" width="7.6640625" style="1" customWidth="1"/>
    <col min="6156" max="6157" width="6.6640625" style="1" customWidth="1"/>
    <col min="6158" max="6159" width="8.88671875" style="1"/>
    <col min="6160" max="6160" width="7.33203125" style="1" customWidth="1"/>
    <col min="6161" max="6161" width="6.6640625" style="1" customWidth="1"/>
    <col min="6162" max="6163" width="8.88671875" style="1"/>
    <col min="6164" max="6164" width="11.33203125" style="1" customWidth="1"/>
    <col min="6165" max="6165" width="17.33203125" style="1" customWidth="1"/>
    <col min="6166" max="6166" width="27.33203125" style="1" customWidth="1"/>
    <col min="6167" max="6179" width="8.88671875" style="1"/>
    <col min="6180" max="6182" width="0" style="1" hidden="1" customWidth="1"/>
    <col min="6183" max="6406" width="8.88671875" style="1"/>
    <col min="6407" max="6407" width="8.6640625" style="1" customWidth="1"/>
    <col min="6408" max="6408" width="7.33203125" style="1" customWidth="1"/>
    <col min="6409" max="6409" width="6.6640625" style="1" customWidth="1"/>
    <col min="6410" max="6411" width="7.6640625" style="1" customWidth="1"/>
    <col min="6412" max="6413" width="6.6640625" style="1" customWidth="1"/>
    <col min="6414" max="6415" width="8.88671875" style="1"/>
    <col min="6416" max="6416" width="7.33203125" style="1" customWidth="1"/>
    <col min="6417" max="6417" width="6.6640625" style="1" customWidth="1"/>
    <col min="6418" max="6419" width="8.88671875" style="1"/>
    <col min="6420" max="6420" width="11.33203125" style="1" customWidth="1"/>
    <col min="6421" max="6421" width="17.33203125" style="1" customWidth="1"/>
    <col min="6422" max="6422" width="27.33203125" style="1" customWidth="1"/>
    <col min="6423" max="6435" width="8.88671875" style="1"/>
    <col min="6436" max="6438" width="0" style="1" hidden="1" customWidth="1"/>
    <col min="6439" max="6662" width="8.88671875" style="1"/>
    <col min="6663" max="6663" width="8.6640625" style="1" customWidth="1"/>
    <col min="6664" max="6664" width="7.33203125" style="1" customWidth="1"/>
    <col min="6665" max="6665" width="6.6640625" style="1" customWidth="1"/>
    <col min="6666" max="6667" width="7.6640625" style="1" customWidth="1"/>
    <col min="6668" max="6669" width="6.6640625" style="1" customWidth="1"/>
    <col min="6670" max="6671" width="8.88671875" style="1"/>
    <col min="6672" max="6672" width="7.33203125" style="1" customWidth="1"/>
    <col min="6673" max="6673" width="6.6640625" style="1" customWidth="1"/>
    <col min="6674" max="6675" width="8.88671875" style="1"/>
    <col min="6676" max="6676" width="11.33203125" style="1" customWidth="1"/>
    <col min="6677" max="6677" width="17.33203125" style="1" customWidth="1"/>
    <col min="6678" max="6678" width="27.33203125" style="1" customWidth="1"/>
    <col min="6679" max="6691" width="8.88671875" style="1"/>
    <col min="6692" max="6694" width="0" style="1" hidden="1" customWidth="1"/>
    <col min="6695" max="6918" width="8.88671875" style="1"/>
    <col min="6919" max="6919" width="8.6640625" style="1" customWidth="1"/>
    <col min="6920" max="6920" width="7.33203125" style="1" customWidth="1"/>
    <col min="6921" max="6921" width="6.6640625" style="1" customWidth="1"/>
    <col min="6922" max="6923" width="7.6640625" style="1" customWidth="1"/>
    <col min="6924" max="6925" width="6.6640625" style="1" customWidth="1"/>
    <col min="6926" max="6927" width="8.88671875" style="1"/>
    <col min="6928" max="6928" width="7.33203125" style="1" customWidth="1"/>
    <col min="6929" max="6929" width="6.6640625" style="1" customWidth="1"/>
    <col min="6930" max="6931" width="8.88671875" style="1"/>
    <col min="6932" max="6932" width="11.33203125" style="1" customWidth="1"/>
    <col min="6933" max="6933" width="17.33203125" style="1" customWidth="1"/>
    <col min="6934" max="6934" width="27.33203125" style="1" customWidth="1"/>
    <col min="6935" max="6947" width="8.88671875" style="1"/>
    <col min="6948" max="6950" width="0" style="1" hidden="1" customWidth="1"/>
    <col min="6951" max="7174" width="8.88671875" style="1"/>
    <col min="7175" max="7175" width="8.6640625" style="1" customWidth="1"/>
    <col min="7176" max="7176" width="7.33203125" style="1" customWidth="1"/>
    <col min="7177" max="7177" width="6.6640625" style="1" customWidth="1"/>
    <col min="7178" max="7179" width="7.6640625" style="1" customWidth="1"/>
    <col min="7180" max="7181" width="6.6640625" style="1" customWidth="1"/>
    <col min="7182" max="7183" width="8.88671875" style="1"/>
    <col min="7184" max="7184" width="7.33203125" style="1" customWidth="1"/>
    <col min="7185" max="7185" width="6.6640625" style="1" customWidth="1"/>
    <col min="7186" max="7187" width="8.88671875" style="1"/>
    <col min="7188" max="7188" width="11.33203125" style="1" customWidth="1"/>
    <col min="7189" max="7189" width="17.33203125" style="1" customWidth="1"/>
    <col min="7190" max="7190" width="27.33203125" style="1" customWidth="1"/>
    <col min="7191" max="7203" width="8.88671875" style="1"/>
    <col min="7204" max="7206" width="0" style="1" hidden="1" customWidth="1"/>
    <col min="7207" max="7430" width="8.88671875" style="1"/>
    <col min="7431" max="7431" width="8.6640625" style="1" customWidth="1"/>
    <col min="7432" max="7432" width="7.33203125" style="1" customWidth="1"/>
    <col min="7433" max="7433" width="6.6640625" style="1" customWidth="1"/>
    <col min="7434" max="7435" width="7.6640625" style="1" customWidth="1"/>
    <col min="7436" max="7437" width="6.6640625" style="1" customWidth="1"/>
    <col min="7438" max="7439" width="8.88671875" style="1"/>
    <col min="7440" max="7440" width="7.33203125" style="1" customWidth="1"/>
    <col min="7441" max="7441" width="6.6640625" style="1" customWidth="1"/>
    <col min="7442" max="7443" width="8.88671875" style="1"/>
    <col min="7444" max="7444" width="11.33203125" style="1" customWidth="1"/>
    <col min="7445" max="7445" width="17.33203125" style="1" customWidth="1"/>
    <col min="7446" max="7446" width="27.33203125" style="1" customWidth="1"/>
    <col min="7447" max="7459" width="8.88671875" style="1"/>
    <col min="7460" max="7462" width="0" style="1" hidden="1" customWidth="1"/>
    <col min="7463" max="7686" width="8.88671875" style="1"/>
    <col min="7687" max="7687" width="8.6640625" style="1" customWidth="1"/>
    <col min="7688" max="7688" width="7.33203125" style="1" customWidth="1"/>
    <col min="7689" max="7689" width="6.6640625" style="1" customWidth="1"/>
    <col min="7690" max="7691" width="7.6640625" style="1" customWidth="1"/>
    <col min="7692" max="7693" width="6.6640625" style="1" customWidth="1"/>
    <col min="7694" max="7695" width="8.88671875" style="1"/>
    <col min="7696" max="7696" width="7.33203125" style="1" customWidth="1"/>
    <col min="7697" max="7697" width="6.6640625" style="1" customWidth="1"/>
    <col min="7698" max="7699" width="8.88671875" style="1"/>
    <col min="7700" max="7700" width="11.33203125" style="1" customWidth="1"/>
    <col min="7701" max="7701" width="17.33203125" style="1" customWidth="1"/>
    <col min="7702" max="7702" width="27.33203125" style="1" customWidth="1"/>
    <col min="7703" max="7715" width="8.88671875" style="1"/>
    <col min="7716" max="7718" width="0" style="1" hidden="1" customWidth="1"/>
    <col min="7719" max="7942" width="8.88671875" style="1"/>
    <col min="7943" max="7943" width="8.6640625" style="1" customWidth="1"/>
    <col min="7944" max="7944" width="7.33203125" style="1" customWidth="1"/>
    <col min="7945" max="7945" width="6.6640625" style="1" customWidth="1"/>
    <col min="7946" max="7947" width="7.6640625" style="1" customWidth="1"/>
    <col min="7948" max="7949" width="6.6640625" style="1" customWidth="1"/>
    <col min="7950" max="7951" width="8.88671875" style="1"/>
    <col min="7952" max="7952" width="7.33203125" style="1" customWidth="1"/>
    <col min="7953" max="7953" width="6.6640625" style="1" customWidth="1"/>
    <col min="7954" max="7955" width="8.88671875" style="1"/>
    <col min="7956" max="7956" width="11.33203125" style="1" customWidth="1"/>
    <col min="7957" max="7957" width="17.33203125" style="1" customWidth="1"/>
    <col min="7958" max="7958" width="27.33203125" style="1" customWidth="1"/>
    <col min="7959" max="7971" width="8.88671875" style="1"/>
    <col min="7972" max="7974" width="0" style="1" hidden="1" customWidth="1"/>
    <col min="7975" max="8198" width="8.88671875" style="1"/>
    <col min="8199" max="8199" width="8.6640625" style="1" customWidth="1"/>
    <col min="8200" max="8200" width="7.33203125" style="1" customWidth="1"/>
    <col min="8201" max="8201" width="6.6640625" style="1" customWidth="1"/>
    <col min="8202" max="8203" width="7.6640625" style="1" customWidth="1"/>
    <col min="8204" max="8205" width="6.6640625" style="1" customWidth="1"/>
    <col min="8206" max="8207" width="8.88671875" style="1"/>
    <col min="8208" max="8208" width="7.33203125" style="1" customWidth="1"/>
    <col min="8209" max="8209" width="6.6640625" style="1" customWidth="1"/>
    <col min="8210" max="8211" width="8.88671875" style="1"/>
    <col min="8212" max="8212" width="11.33203125" style="1" customWidth="1"/>
    <col min="8213" max="8213" width="17.33203125" style="1" customWidth="1"/>
    <col min="8214" max="8214" width="27.33203125" style="1" customWidth="1"/>
    <col min="8215" max="8227" width="8.88671875" style="1"/>
    <col min="8228" max="8230" width="0" style="1" hidden="1" customWidth="1"/>
    <col min="8231" max="8454" width="8.88671875" style="1"/>
    <col min="8455" max="8455" width="8.6640625" style="1" customWidth="1"/>
    <col min="8456" max="8456" width="7.33203125" style="1" customWidth="1"/>
    <col min="8457" max="8457" width="6.6640625" style="1" customWidth="1"/>
    <col min="8458" max="8459" width="7.6640625" style="1" customWidth="1"/>
    <col min="8460" max="8461" width="6.6640625" style="1" customWidth="1"/>
    <col min="8462" max="8463" width="8.88671875" style="1"/>
    <col min="8464" max="8464" width="7.33203125" style="1" customWidth="1"/>
    <col min="8465" max="8465" width="6.6640625" style="1" customWidth="1"/>
    <col min="8466" max="8467" width="8.88671875" style="1"/>
    <col min="8468" max="8468" width="11.33203125" style="1" customWidth="1"/>
    <col min="8469" max="8469" width="17.33203125" style="1" customWidth="1"/>
    <col min="8470" max="8470" width="27.33203125" style="1" customWidth="1"/>
    <col min="8471" max="8483" width="8.88671875" style="1"/>
    <col min="8484" max="8486" width="0" style="1" hidden="1" customWidth="1"/>
    <col min="8487" max="8710" width="8.88671875" style="1"/>
    <col min="8711" max="8711" width="8.6640625" style="1" customWidth="1"/>
    <col min="8712" max="8712" width="7.33203125" style="1" customWidth="1"/>
    <col min="8713" max="8713" width="6.6640625" style="1" customWidth="1"/>
    <col min="8714" max="8715" width="7.6640625" style="1" customWidth="1"/>
    <col min="8716" max="8717" width="6.6640625" style="1" customWidth="1"/>
    <col min="8718" max="8719" width="8.88671875" style="1"/>
    <col min="8720" max="8720" width="7.33203125" style="1" customWidth="1"/>
    <col min="8721" max="8721" width="6.6640625" style="1" customWidth="1"/>
    <col min="8722" max="8723" width="8.88671875" style="1"/>
    <col min="8724" max="8724" width="11.33203125" style="1" customWidth="1"/>
    <col min="8725" max="8725" width="17.33203125" style="1" customWidth="1"/>
    <col min="8726" max="8726" width="27.33203125" style="1" customWidth="1"/>
    <col min="8727" max="8739" width="8.88671875" style="1"/>
    <col min="8740" max="8742" width="0" style="1" hidden="1" customWidth="1"/>
    <col min="8743" max="8966" width="8.88671875" style="1"/>
    <col min="8967" max="8967" width="8.6640625" style="1" customWidth="1"/>
    <col min="8968" max="8968" width="7.33203125" style="1" customWidth="1"/>
    <col min="8969" max="8969" width="6.6640625" style="1" customWidth="1"/>
    <col min="8970" max="8971" width="7.6640625" style="1" customWidth="1"/>
    <col min="8972" max="8973" width="6.6640625" style="1" customWidth="1"/>
    <col min="8974" max="8975" width="8.88671875" style="1"/>
    <col min="8976" max="8976" width="7.33203125" style="1" customWidth="1"/>
    <col min="8977" max="8977" width="6.6640625" style="1" customWidth="1"/>
    <col min="8978" max="8979" width="8.88671875" style="1"/>
    <col min="8980" max="8980" width="11.33203125" style="1" customWidth="1"/>
    <col min="8981" max="8981" width="17.33203125" style="1" customWidth="1"/>
    <col min="8982" max="8982" width="27.33203125" style="1" customWidth="1"/>
    <col min="8983" max="8995" width="8.88671875" style="1"/>
    <col min="8996" max="8998" width="0" style="1" hidden="1" customWidth="1"/>
    <col min="8999" max="9222" width="8.88671875" style="1"/>
    <col min="9223" max="9223" width="8.6640625" style="1" customWidth="1"/>
    <col min="9224" max="9224" width="7.33203125" style="1" customWidth="1"/>
    <col min="9225" max="9225" width="6.6640625" style="1" customWidth="1"/>
    <col min="9226" max="9227" width="7.6640625" style="1" customWidth="1"/>
    <col min="9228" max="9229" width="6.6640625" style="1" customWidth="1"/>
    <col min="9230" max="9231" width="8.88671875" style="1"/>
    <col min="9232" max="9232" width="7.33203125" style="1" customWidth="1"/>
    <col min="9233" max="9233" width="6.6640625" style="1" customWidth="1"/>
    <col min="9234" max="9235" width="8.88671875" style="1"/>
    <col min="9236" max="9236" width="11.33203125" style="1" customWidth="1"/>
    <col min="9237" max="9237" width="17.33203125" style="1" customWidth="1"/>
    <col min="9238" max="9238" width="27.33203125" style="1" customWidth="1"/>
    <col min="9239" max="9251" width="8.88671875" style="1"/>
    <col min="9252" max="9254" width="0" style="1" hidden="1" customWidth="1"/>
    <col min="9255" max="9478" width="8.88671875" style="1"/>
    <col min="9479" max="9479" width="8.6640625" style="1" customWidth="1"/>
    <col min="9480" max="9480" width="7.33203125" style="1" customWidth="1"/>
    <col min="9481" max="9481" width="6.6640625" style="1" customWidth="1"/>
    <col min="9482" max="9483" width="7.6640625" style="1" customWidth="1"/>
    <col min="9484" max="9485" width="6.6640625" style="1" customWidth="1"/>
    <col min="9486" max="9487" width="8.88671875" style="1"/>
    <col min="9488" max="9488" width="7.33203125" style="1" customWidth="1"/>
    <col min="9489" max="9489" width="6.6640625" style="1" customWidth="1"/>
    <col min="9490" max="9491" width="8.88671875" style="1"/>
    <col min="9492" max="9492" width="11.33203125" style="1" customWidth="1"/>
    <col min="9493" max="9493" width="17.33203125" style="1" customWidth="1"/>
    <col min="9494" max="9494" width="27.33203125" style="1" customWidth="1"/>
    <col min="9495" max="9507" width="8.88671875" style="1"/>
    <col min="9508" max="9510" width="0" style="1" hidden="1" customWidth="1"/>
    <col min="9511" max="9734" width="8.88671875" style="1"/>
    <col min="9735" max="9735" width="8.6640625" style="1" customWidth="1"/>
    <col min="9736" max="9736" width="7.33203125" style="1" customWidth="1"/>
    <col min="9737" max="9737" width="6.6640625" style="1" customWidth="1"/>
    <col min="9738" max="9739" width="7.6640625" style="1" customWidth="1"/>
    <col min="9740" max="9741" width="6.6640625" style="1" customWidth="1"/>
    <col min="9742" max="9743" width="8.88671875" style="1"/>
    <col min="9744" max="9744" width="7.33203125" style="1" customWidth="1"/>
    <col min="9745" max="9745" width="6.6640625" style="1" customWidth="1"/>
    <col min="9746" max="9747" width="8.88671875" style="1"/>
    <col min="9748" max="9748" width="11.33203125" style="1" customWidth="1"/>
    <col min="9749" max="9749" width="17.33203125" style="1" customWidth="1"/>
    <col min="9750" max="9750" width="27.33203125" style="1" customWidth="1"/>
    <col min="9751" max="9763" width="8.88671875" style="1"/>
    <col min="9764" max="9766" width="0" style="1" hidden="1" customWidth="1"/>
    <col min="9767" max="9990" width="8.88671875" style="1"/>
    <col min="9991" max="9991" width="8.6640625" style="1" customWidth="1"/>
    <col min="9992" max="9992" width="7.33203125" style="1" customWidth="1"/>
    <col min="9993" max="9993" width="6.6640625" style="1" customWidth="1"/>
    <col min="9994" max="9995" width="7.6640625" style="1" customWidth="1"/>
    <col min="9996" max="9997" width="6.6640625" style="1" customWidth="1"/>
    <col min="9998" max="9999" width="8.88671875" style="1"/>
    <col min="10000" max="10000" width="7.33203125" style="1" customWidth="1"/>
    <col min="10001" max="10001" width="6.6640625" style="1" customWidth="1"/>
    <col min="10002" max="10003" width="8.88671875" style="1"/>
    <col min="10004" max="10004" width="11.33203125" style="1" customWidth="1"/>
    <col min="10005" max="10005" width="17.33203125" style="1" customWidth="1"/>
    <col min="10006" max="10006" width="27.33203125" style="1" customWidth="1"/>
    <col min="10007" max="10019" width="8.88671875" style="1"/>
    <col min="10020" max="10022" width="0" style="1" hidden="1" customWidth="1"/>
    <col min="10023" max="10246" width="8.88671875" style="1"/>
    <col min="10247" max="10247" width="8.6640625" style="1" customWidth="1"/>
    <col min="10248" max="10248" width="7.33203125" style="1" customWidth="1"/>
    <col min="10249" max="10249" width="6.6640625" style="1" customWidth="1"/>
    <col min="10250" max="10251" width="7.6640625" style="1" customWidth="1"/>
    <col min="10252" max="10253" width="6.6640625" style="1" customWidth="1"/>
    <col min="10254" max="10255" width="8.88671875" style="1"/>
    <col min="10256" max="10256" width="7.33203125" style="1" customWidth="1"/>
    <col min="10257" max="10257" width="6.6640625" style="1" customWidth="1"/>
    <col min="10258" max="10259" width="8.88671875" style="1"/>
    <col min="10260" max="10260" width="11.33203125" style="1" customWidth="1"/>
    <col min="10261" max="10261" width="17.33203125" style="1" customWidth="1"/>
    <col min="10262" max="10262" width="27.33203125" style="1" customWidth="1"/>
    <col min="10263" max="10275" width="8.88671875" style="1"/>
    <col min="10276" max="10278" width="0" style="1" hidden="1" customWidth="1"/>
    <col min="10279" max="10502" width="8.88671875" style="1"/>
    <col min="10503" max="10503" width="8.6640625" style="1" customWidth="1"/>
    <col min="10504" max="10504" width="7.33203125" style="1" customWidth="1"/>
    <col min="10505" max="10505" width="6.6640625" style="1" customWidth="1"/>
    <col min="10506" max="10507" width="7.6640625" style="1" customWidth="1"/>
    <col min="10508" max="10509" width="6.6640625" style="1" customWidth="1"/>
    <col min="10510" max="10511" width="8.88671875" style="1"/>
    <col min="10512" max="10512" width="7.33203125" style="1" customWidth="1"/>
    <col min="10513" max="10513" width="6.6640625" style="1" customWidth="1"/>
    <col min="10514" max="10515" width="8.88671875" style="1"/>
    <col min="10516" max="10516" width="11.33203125" style="1" customWidth="1"/>
    <col min="10517" max="10517" width="17.33203125" style="1" customWidth="1"/>
    <col min="10518" max="10518" width="27.33203125" style="1" customWidth="1"/>
    <col min="10519" max="10531" width="8.88671875" style="1"/>
    <col min="10532" max="10534" width="0" style="1" hidden="1" customWidth="1"/>
    <col min="10535" max="10758" width="8.88671875" style="1"/>
    <col min="10759" max="10759" width="8.6640625" style="1" customWidth="1"/>
    <col min="10760" max="10760" width="7.33203125" style="1" customWidth="1"/>
    <col min="10761" max="10761" width="6.6640625" style="1" customWidth="1"/>
    <col min="10762" max="10763" width="7.6640625" style="1" customWidth="1"/>
    <col min="10764" max="10765" width="6.6640625" style="1" customWidth="1"/>
    <col min="10766" max="10767" width="8.88671875" style="1"/>
    <col min="10768" max="10768" width="7.33203125" style="1" customWidth="1"/>
    <col min="10769" max="10769" width="6.6640625" style="1" customWidth="1"/>
    <col min="10770" max="10771" width="8.88671875" style="1"/>
    <col min="10772" max="10772" width="11.33203125" style="1" customWidth="1"/>
    <col min="10773" max="10773" width="17.33203125" style="1" customWidth="1"/>
    <col min="10774" max="10774" width="27.33203125" style="1" customWidth="1"/>
    <col min="10775" max="10787" width="8.88671875" style="1"/>
    <col min="10788" max="10790" width="0" style="1" hidden="1" customWidth="1"/>
    <col min="10791" max="11014" width="8.88671875" style="1"/>
    <col min="11015" max="11015" width="8.6640625" style="1" customWidth="1"/>
    <col min="11016" max="11016" width="7.33203125" style="1" customWidth="1"/>
    <col min="11017" max="11017" width="6.6640625" style="1" customWidth="1"/>
    <col min="11018" max="11019" width="7.6640625" style="1" customWidth="1"/>
    <col min="11020" max="11021" width="6.6640625" style="1" customWidth="1"/>
    <col min="11022" max="11023" width="8.88671875" style="1"/>
    <col min="11024" max="11024" width="7.33203125" style="1" customWidth="1"/>
    <col min="11025" max="11025" width="6.6640625" style="1" customWidth="1"/>
    <col min="11026" max="11027" width="8.88671875" style="1"/>
    <col min="11028" max="11028" width="11.33203125" style="1" customWidth="1"/>
    <col min="11029" max="11029" width="17.33203125" style="1" customWidth="1"/>
    <col min="11030" max="11030" width="27.33203125" style="1" customWidth="1"/>
    <col min="11031" max="11043" width="8.88671875" style="1"/>
    <col min="11044" max="11046" width="0" style="1" hidden="1" customWidth="1"/>
    <col min="11047" max="11270" width="8.88671875" style="1"/>
    <col min="11271" max="11271" width="8.6640625" style="1" customWidth="1"/>
    <col min="11272" max="11272" width="7.33203125" style="1" customWidth="1"/>
    <col min="11273" max="11273" width="6.6640625" style="1" customWidth="1"/>
    <col min="11274" max="11275" width="7.6640625" style="1" customWidth="1"/>
    <col min="11276" max="11277" width="6.6640625" style="1" customWidth="1"/>
    <col min="11278" max="11279" width="8.88671875" style="1"/>
    <col min="11280" max="11280" width="7.33203125" style="1" customWidth="1"/>
    <col min="11281" max="11281" width="6.6640625" style="1" customWidth="1"/>
    <col min="11282" max="11283" width="8.88671875" style="1"/>
    <col min="11284" max="11284" width="11.33203125" style="1" customWidth="1"/>
    <col min="11285" max="11285" width="17.33203125" style="1" customWidth="1"/>
    <col min="11286" max="11286" width="27.33203125" style="1" customWidth="1"/>
    <col min="11287" max="11299" width="8.88671875" style="1"/>
    <col min="11300" max="11302" width="0" style="1" hidden="1" customWidth="1"/>
    <col min="11303" max="11526" width="8.88671875" style="1"/>
    <col min="11527" max="11527" width="8.6640625" style="1" customWidth="1"/>
    <col min="11528" max="11528" width="7.33203125" style="1" customWidth="1"/>
    <col min="11529" max="11529" width="6.6640625" style="1" customWidth="1"/>
    <col min="11530" max="11531" width="7.6640625" style="1" customWidth="1"/>
    <col min="11532" max="11533" width="6.6640625" style="1" customWidth="1"/>
    <col min="11534" max="11535" width="8.88671875" style="1"/>
    <col min="11536" max="11536" width="7.33203125" style="1" customWidth="1"/>
    <col min="11537" max="11537" width="6.6640625" style="1" customWidth="1"/>
    <col min="11538" max="11539" width="8.88671875" style="1"/>
    <col min="11540" max="11540" width="11.33203125" style="1" customWidth="1"/>
    <col min="11541" max="11541" width="17.33203125" style="1" customWidth="1"/>
    <col min="11542" max="11542" width="27.33203125" style="1" customWidth="1"/>
    <col min="11543" max="11555" width="8.88671875" style="1"/>
    <col min="11556" max="11558" width="0" style="1" hidden="1" customWidth="1"/>
    <col min="11559" max="11782" width="8.88671875" style="1"/>
    <col min="11783" max="11783" width="8.6640625" style="1" customWidth="1"/>
    <col min="11784" max="11784" width="7.33203125" style="1" customWidth="1"/>
    <col min="11785" max="11785" width="6.6640625" style="1" customWidth="1"/>
    <col min="11786" max="11787" width="7.6640625" style="1" customWidth="1"/>
    <col min="11788" max="11789" width="6.6640625" style="1" customWidth="1"/>
    <col min="11790" max="11791" width="8.88671875" style="1"/>
    <col min="11792" max="11792" width="7.33203125" style="1" customWidth="1"/>
    <col min="11793" max="11793" width="6.6640625" style="1" customWidth="1"/>
    <col min="11794" max="11795" width="8.88671875" style="1"/>
    <col min="11796" max="11796" width="11.33203125" style="1" customWidth="1"/>
    <col min="11797" max="11797" width="17.33203125" style="1" customWidth="1"/>
    <col min="11798" max="11798" width="27.33203125" style="1" customWidth="1"/>
    <col min="11799" max="11811" width="8.88671875" style="1"/>
    <col min="11812" max="11814" width="0" style="1" hidden="1" customWidth="1"/>
    <col min="11815" max="12038" width="8.88671875" style="1"/>
    <col min="12039" max="12039" width="8.6640625" style="1" customWidth="1"/>
    <col min="12040" max="12040" width="7.33203125" style="1" customWidth="1"/>
    <col min="12041" max="12041" width="6.6640625" style="1" customWidth="1"/>
    <col min="12042" max="12043" width="7.6640625" style="1" customWidth="1"/>
    <col min="12044" max="12045" width="6.6640625" style="1" customWidth="1"/>
    <col min="12046" max="12047" width="8.88671875" style="1"/>
    <col min="12048" max="12048" width="7.33203125" style="1" customWidth="1"/>
    <col min="12049" max="12049" width="6.6640625" style="1" customWidth="1"/>
    <col min="12050" max="12051" width="8.88671875" style="1"/>
    <col min="12052" max="12052" width="11.33203125" style="1" customWidth="1"/>
    <col min="12053" max="12053" width="17.33203125" style="1" customWidth="1"/>
    <col min="12054" max="12054" width="27.33203125" style="1" customWidth="1"/>
    <col min="12055" max="12067" width="8.88671875" style="1"/>
    <col min="12068" max="12070" width="0" style="1" hidden="1" customWidth="1"/>
    <col min="12071" max="12294" width="8.88671875" style="1"/>
    <col min="12295" max="12295" width="8.6640625" style="1" customWidth="1"/>
    <col min="12296" max="12296" width="7.33203125" style="1" customWidth="1"/>
    <col min="12297" max="12297" width="6.6640625" style="1" customWidth="1"/>
    <col min="12298" max="12299" width="7.6640625" style="1" customWidth="1"/>
    <col min="12300" max="12301" width="6.6640625" style="1" customWidth="1"/>
    <col min="12302" max="12303" width="8.88671875" style="1"/>
    <col min="12304" max="12304" width="7.33203125" style="1" customWidth="1"/>
    <col min="12305" max="12305" width="6.6640625" style="1" customWidth="1"/>
    <col min="12306" max="12307" width="8.88671875" style="1"/>
    <col min="12308" max="12308" width="11.33203125" style="1" customWidth="1"/>
    <col min="12309" max="12309" width="17.33203125" style="1" customWidth="1"/>
    <col min="12310" max="12310" width="27.33203125" style="1" customWidth="1"/>
    <col min="12311" max="12323" width="8.88671875" style="1"/>
    <col min="12324" max="12326" width="0" style="1" hidden="1" customWidth="1"/>
    <col min="12327" max="12550" width="8.88671875" style="1"/>
    <col min="12551" max="12551" width="8.6640625" style="1" customWidth="1"/>
    <col min="12552" max="12552" width="7.33203125" style="1" customWidth="1"/>
    <col min="12553" max="12553" width="6.6640625" style="1" customWidth="1"/>
    <col min="12554" max="12555" width="7.6640625" style="1" customWidth="1"/>
    <col min="12556" max="12557" width="6.6640625" style="1" customWidth="1"/>
    <col min="12558" max="12559" width="8.88671875" style="1"/>
    <col min="12560" max="12560" width="7.33203125" style="1" customWidth="1"/>
    <col min="12561" max="12561" width="6.6640625" style="1" customWidth="1"/>
    <col min="12562" max="12563" width="8.88671875" style="1"/>
    <col min="12564" max="12564" width="11.33203125" style="1" customWidth="1"/>
    <col min="12565" max="12565" width="17.33203125" style="1" customWidth="1"/>
    <col min="12566" max="12566" width="27.33203125" style="1" customWidth="1"/>
    <col min="12567" max="12579" width="8.88671875" style="1"/>
    <col min="12580" max="12582" width="0" style="1" hidden="1" customWidth="1"/>
    <col min="12583" max="12806" width="8.88671875" style="1"/>
    <col min="12807" max="12807" width="8.6640625" style="1" customWidth="1"/>
    <col min="12808" max="12808" width="7.33203125" style="1" customWidth="1"/>
    <col min="12809" max="12809" width="6.6640625" style="1" customWidth="1"/>
    <col min="12810" max="12811" width="7.6640625" style="1" customWidth="1"/>
    <col min="12812" max="12813" width="6.6640625" style="1" customWidth="1"/>
    <col min="12814" max="12815" width="8.88671875" style="1"/>
    <col min="12816" max="12816" width="7.33203125" style="1" customWidth="1"/>
    <col min="12817" max="12817" width="6.6640625" style="1" customWidth="1"/>
    <col min="12818" max="12819" width="8.88671875" style="1"/>
    <col min="12820" max="12820" width="11.33203125" style="1" customWidth="1"/>
    <col min="12821" max="12821" width="17.33203125" style="1" customWidth="1"/>
    <col min="12822" max="12822" width="27.33203125" style="1" customWidth="1"/>
    <col min="12823" max="12835" width="8.88671875" style="1"/>
    <col min="12836" max="12838" width="0" style="1" hidden="1" customWidth="1"/>
    <col min="12839" max="13062" width="8.88671875" style="1"/>
    <col min="13063" max="13063" width="8.6640625" style="1" customWidth="1"/>
    <col min="13064" max="13064" width="7.33203125" style="1" customWidth="1"/>
    <col min="13065" max="13065" width="6.6640625" style="1" customWidth="1"/>
    <col min="13066" max="13067" width="7.6640625" style="1" customWidth="1"/>
    <col min="13068" max="13069" width="6.6640625" style="1" customWidth="1"/>
    <col min="13070" max="13071" width="8.88671875" style="1"/>
    <col min="13072" max="13072" width="7.33203125" style="1" customWidth="1"/>
    <col min="13073" max="13073" width="6.6640625" style="1" customWidth="1"/>
    <col min="13074" max="13075" width="8.88671875" style="1"/>
    <col min="13076" max="13076" width="11.33203125" style="1" customWidth="1"/>
    <col min="13077" max="13077" width="17.33203125" style="1" customWidth="1"/>
    <col min="13078" max="13078" width="27.33203125" style="1" customWidth="1"/>
    <col min="13079" max="13091" width="8.88671875" style="1"/>
    <col min="13092" max="13094" width="0" style="1" hidden="1" customWidth="1"/>
    <col min="13095" max="13318" width="8.88671875" style="1"/>
    <col min="13319" max="13319" width="8.6640625" style="1" customWidth="1"/>
    <col min="13320" max="13320" width="7.33203125" style="1" customWidth="1"/>
    <col min="13321" max="13321" width="6.6640625" style="1" customWidth="1"/>
    <col min="13322" max="13323" width="7.6640625" style="1" customWidth="1"/>
    <col min="13324" max="13325" width="6.6640625" style="1" customWidth="1"/>
    <col min="13326" max="13327" width="8.88671875" style="1"/>
    <col min="13328" max="13328" width="7.33203125" style="1" customWidth="1"/>
    <col min="13329" max="13329" width="6.6640625" style="1" customWidth="1"/>
    <col min="13330" max="13331" width="8.88671875" style="1"/>
    <col min="13332" max="13332" width="11.33203125" style="1" customWidth="1"/>
    <col min="13333" max="13333" width="17.33203125" style="1" customWidth="1"/>
    <col min="13334" max="13334" width="27.33203125" style="1" customWidth="1"/>
    <col min="13335" max="13347" width="8.88671875" style="1"/>
    <col min="13348" max="13350" width="0" style="1" hidden="1" customWidth="1"/>
    <col min="13351" max="13574" width="8.88671875" style="1"/>
    <col min="13575" max="13575" width="8.6640625" style="1" customWidth="1"/>
    <col min="13576" max="13576" width="7.33203125" style="1" customWidth="1"/>
    <col min="13577" max="13577" width="6.6640625" style="1" customWidth="1"/>
    <col min="13578" max="13579" width="7.6640625" style="1" customWidth="1"/>
    <col min="13580" max="13581" width="6.6640625" style="1" customWidth="1"/>
    <col min="13582" max="13583" width="8.88671875" style="1"/>
    <col min="13584" max="13584" width="7.33203125" style="1" customWidth="1"/>
    <col min="13585" max="13585" width="6.6640625" style="1" customWidth="1"/>
    <col min="13586" max="13587" width="8.88671875" style="1"/>
    <col min="13588" max="13588" width="11.33203125" style="1" customWidth="1"/>
    <col min="13589" max="13589" width="17.33203125" style="1" customWidth="1"/>
    <col min="13590" max="13590" width="27.33203125" style="1" customWidth="1"/>
    <col min="13591" max="13603" width="8.88671875" style="1"/>
    <col min="13604" max="13606" width="0" style="1" hidden="1" customWidth="1"/>
    <col min="13607" max="13830" width="8.88671875" style="1"/>
    <col min="13831" max="13831" width="8.6640625" style="1" customWidth="1"/>
    <col min="13832" max="13832" width="7.33203125" style="1" customWidth="1"/>
    <col min="13833" max="13833" width="6.6640625" style="1" customWidth="1"/>
    <col min="13834" max="13835" width="7.6640625" style="1" customWidth="1"/>
    <col min="13836" max="13837" width="6.6640625" style="1" customWidth="1"/>
    <col min="13838" max="13839" width="8.88671875" style="1"/>
    <col min="13840" max="13840" width="7.33203125" style="1" customWidth="1"/>
    <col min="13841" max="13841" width="6.6640625" style="1" customWidth="1"/>
    <col min="13842" max="13843" width="8.88671875" style="1"/>
    <col min="13844" max="13844" width="11.33203125" style="1" customWidth="1"/>
    <col min="13845" max="13845" width="17.33203125" style="1" customWidth="1"/>
    <col min="13846" max="13846" width="27.33203125" style="1" customWidth="1"/>
    <col min="13847" max="13859" width="8.88671875" style="1"/>
    <col min="13860" max="13862" width="0" style="1" hidden="1" customWidth="1"/>
    <col min="13863" max="14086" width="8.88671875" style="1"/>
    <col min="14087" max="14087" width="8.6640625" style="1" customWidth="1"/>
    <col min="14088" max="14088" width="7.33203125" style="1" customWidth="1"/>
    <col min="14089" max="14089" width="6.6640625" style="1" customWidth="1"/>
    <col min="14090" max="14091" width="7.6640625" style="1" customWidth="1"/>
    <col min="14092" max="14093" width="6.6640625" style="1" customWidth="1"/>
    <col min="14094" max="14095" width="8.88671875" style="1"/>
    <col min="14096" max="14096" width="7.33203125" style="1" customWidth="1"/>
    <col min="14097" max="14097" width="6.6640625" style="1" customWidth="1"/>
    <col min="14098" max="14099" width="8.88671875" style="1"/>
    <col min="14100" max="14100" width="11.33203125" style="1" customWidth="1"/>
    <col min="14101" max="14101" width="17.33203125" style="1" customWidth="1"/>
    <col min="14102" max="14102" width="27.33203125" style="1" customWidth="1"/>
    <col min="14103" max="14115" width="8.88671875" style="1"/>
    <col min="14116" max="14118" width="0" style="1" hidden="1" customWidth="1"/>
    <col min="14119" max="14342" width="8.88671875" style="1"/>
    <col min="14343" max="14343" width="8.6640625" style="1" customWidth="1"/>
    <col min="14344" max="14344" width="7.33203125" style="1" customWidth="1"/>
    <col min="14345" max="14345" width="6.6640625" style="1" customWidth="1"/>
    <col min="14346" max="14347" width="7.6640625" style="1" customWidth="1"/>
    <col min="14348" max="14349" width="6.6640625" style="1" customWidth="1"/>
    <col min="14350" max="14351" width="8.88671875" style="1"/>
    <col min="14352" max="14352" width="7.33203125" style="1" customWidth="1"/>
    <col min="14353" max="14353" width="6.6640625" style="1" customWidth="1"/>
    <col min="14354" max="14355" width="8.88671875" style="1"/>
    <col min="14356" max="14356" width="11.33203125" style="1" customWidth="1"/>
    <col min="14357" max="14357" width="17.33203125" style="1" customWidth="1"/>
    <col min="14358" max="14358" width="27.33203125" style="1" customWidth="1"/>
    <col min="14359" max="14371" width="8.88671875" style="1"/>
    <col min="14372" max="14374" width="0" style="1" hidden="1" customWidth="1"/>
    <col min="14375" max="14598" width="8.88671875" style="1"/>
    <col min="14599" max="14599" width="8.6640625" style="1" customWidth="1"/>
    <col min="14600" max="14600" width="7.33203125" style="1" customWidth="1"/>
    <col min="14601" max="14601" width="6.6640625" style="1" customWidth="1"/>
    <col min="14602" max="14603" width="7.6640625" style="1" customWidth="1"/>
    <col min="14604" max="14605" width="6.6640625" style="1" customWidth="1"/>
    <col min="14606" max="14607" width="8.88671875" style="1"/>
    <col min="14608" max="14608" width="7.33203125" style="1" customWidth="1"/>
    <col min="14609" max="14609" width="6.6640625" style="1" customWidth="1"/>
    <col min="14610" max="14611" width="8.88671875" style="1"/>
    <col min="14612" max="14612" width="11.33203125" style="1" customWidth="1"/>
    <col min="14613" max="14613" width="17.33203125" style="1" customWidth="1"/>
    <col min="14614" max="14614" width="27.33203125" style="1" customWidth="1"/>
    <col min="14615" max="14627" width="8.88671875" style="1"/>
    <col min="14628" max="14630" width="0" style="1" hidden="1" customWidth="1"/>
    <col min="14631" max="14854" width="8.88671875" style="1"/>
    <col min="14855" max="14855" width="8.6640625" style="1" customWidth="1"/>
    <col min="14856" max="14856" width="7.33203125" style="1" customWidth="1"/>
    <col min="14857" max="14857" width="6.6640625" style="1" customWidth="1"/>
    <col min="14858" max="14859" width="7.6640625" style="1" customWidth="1"/>
    <col min="14860" max="14861" width="6.6640625" style="1" customWidth="1"/>
    <col min="14862" max="14863" width="8.88671875" style="1"/>
    <col min="14864" max="14864" width="7.33203125" style="1" customWidth="1"/>
    <col min="14865" max="14865" width="6.6640625" style="1" customWidth="1"/>
    <col min="14866" max="14867" width="8.88671875" style="1"/>
    <col min="14868" max="14868" width="11.33203125" style="1" customWidth="1"/>
    <col min="14869" max="14869" width="17.33203125" style="1" customWidth="1"/>
    <col min="14870" max="14870" width="27.33203125" style="1" customWidth="1"/>
    <col min="14871" max="14883" width="8.88671875" style="1"/>
    <col min="14884" max="14886" width="0" style="1" hidden="1" customWidth="1"/>
    <col min="14887" max="15110" width="8.88671875" style="1"/>
    <col min="15111" max="15111" width="8.6640625" style="1" customWidth="1"/>
    <col min="15112" max="15112" width="7.33203125" style="1" customWidth="1"/>
    <col min="15113" max="15113" width="6.6640625" style="1" customWidth="1"/>
    <col min="15114" max="15115" width="7.6640625" style="1" customWidth="1"/>
    <col min="15116" max="15117" width="6.6640625" style="1" customWidth="1"/>
    <col min="15118" max="15119" width="8.88671875" style="1"/>
    <col min="15120" max="15120" width="7.33203125" style="1" customWidth="1"/>
    <col min="15121" max="15121" width="6.6640625" style="1" customWidth="1"/>
    <col min="15122" max="15123" width="8.88671875" style="1"/>
    <col min="15124" max="15124" width="11.33203125" style="1" customWidth="1"/>
    <col min="15125" max="15125" width="17.33203125" style="1" customWidth="1"/>
    <col min="15126" max="15126" width="27.33203125" style="1" customWidth="1"/>
    <col min="15127" max="15139" width="8.88671875" style="1"/>
    <col min="15140" max="15142" width="0" style="1" hidden="1" customWidth="1"/>
    <col min="15143" max="15366" width="8.88671875" style="1"/>
    <col min="15367" max="15367" width="8.6640625" style="1" customWidth="1"/>
    <col min="15368" max="15368" width="7.33203125" style="1" customWidth="1"/>
    <col min="15369" max="15369" width="6.6640625" style="1" customWidth="1"/>
    <col min="15370" max="15371" width="7.6640625" style="1" customWidth="1"/>
    <col min="15372" max="15373" width="6.6640625" style="1" customWidth="1"/>
    <col min="15374" max="15375" width="8.88671875" style="1"/>
    <col min="15376" max="15376" width="7.33203125" style="1" customWidth="1"/>
    <col min="15377" max="15377" width="6.6640625" style="1" customWidth="1"/>
    <col min="15378" max="15379" width="8.88671875" style="1"/>
    <col min="15380" max="15380" width="11.33203125" style="1" customWidth="1"/>
    <col min="15381" max="15381" width="17.33203125" style="1" customWidth="1"/>
    <col min="15382" max="15382" width="27.33203125" style="1" customWidth="1"/>
    <col min="15383" max="15395" width="8.88671875" style="1"/>
    <col min="15396" max="15398" width="0" style="1" hidden="1" customWidth="1"/>
    <col min="15399" max="15622" width="8.88671875" style="1"/>
    <col min="15623" max="15623" width="8.6640625" style="1" customWidth="1"/>
    <col min="15624" max="15624" width="7.33203125" style="1" customWidth="1"/>
    <col min="15625" max="15625" width="6.6640625" style="1" customWidth="1"/>
    <col min="15626" max="15627" width="7.6640625" style="1" customWidth="1"/>
    <col min="15628" max="15629" width="6.6640625" style="1" customWidth="1"/>
    <col min="15630" max="15631" width="8.88671875" style="1"/>
    <col min="15632" max="15632" width="7.33203125" style="1" customWidth="1"/>
    <col min="15633" max="15633" width="6.6640625" style="1" customWidth="1"/>
    <col min="15634" max="15635" width="8.88671875" style="1"/>
    <col min="15636" max="15636" width="11.33203125" style="1" customWidth="1"/>
    <col min="15637" max="15637" width="17.33203125" style="1" customWidth="1"/>
    <col min="15638" max="15638" width="27.33203125" style="1" customWidth="1"/>
    <col min="15639" max="15651" width="8.88671875" style="1"/>
    <col min="15652" max="15654" width="0" style="1" hidden="1" customWidth="1"/>
    <col min="15655" max="15878" width="8.88671875" style="1"/>
    <col min="15879" max="15879" width="8.6640625" style="1" customWidth="1"/>
    <col min="15880" max="15880" width="7.33203125" style="1" customWidth="1"/>
    <col min="15881" max="15881" width="6.6640625" style="1" customWidth="1"/>
    <col min="15882" max="15883" width="7.6640625" style="1" customWidth="1"/>
    <col min="15884" max="15885" width="6.6640625" style="1" customWidth="1"/>
    <col min="15886" max="15887" width="8.88671875" style="1"/>
    <col min="15888" max="15888" width="7.33203125" style="1" customWidth="1"/>
    <col min="15889" max="15889" width="6.6640625" style="1" customWidth="1"/>
    <col min="15890" max="15891" width="8.88671875" style="1"/>
    <col min="15892" max="15892" width="11.33203125" style="1" customWidth="1"/>
    <col min="15893" max="15893" width="17.33203125" style="1" customWidth="1"/>
    <col min="15894" max="15894" width="27.33203125" style="1" customWidth="1"/>
    <col min="15895" max="15907" width="8.88671875" style="1"/>
    <col min="15908" max="15910" width="0" style="1" hidden="1" customWidth="1"/>
    <col min="15911" max="16134" width="8.88671875" style="1"/>
    <col min="16135" max="16135" width="8.6640625" style="1" customWidth="1"/>
    <col min="16136" max="16136" width="7.33203125" style="1" customWidth="1"/>
    <col min="16137" max="16137" width="6.6640625" style="1" customWidth="1"/>
    <col min="16138" max="16139" width="7.6640625" style="1" customWidth="1"/>
    <col min="16140" max="16141" width="6.6640625" style="1" customWidth="1"/>
    <col min="16142" max="16143" width="8.88671875" style="1"/>
    <col min="16144" max="16144" width="7.33203125" style="1" customWidth="1"/>
    <col min="16145" max="16145" width="6.6640625" style="1" customWidth="1"/>
    <col min="16146" max="16147" width="8.88671875" style="1"/>
    <col min="16148" max="16148" width="11.33203125" style="1" customWidth="1"/>
    <col min="16149" max="16149" width="17.33203125" style="1" customWidth="1"/>
    <col min="16150" max="16150" width="27.33203125" style="1" customWidth="1"/>
    <col min="16151" max="16163" width="8.88671875" style="1"/>
    <col min="16164" max="16166" width="0" style="1" hidden="1" customWidth="1"/>
    <col min="16167" max="16384" width="8.88671875" style="1"/>
  </cols>
  <sheetData>
    <row r="1" spans="1:44" s="46" customFormat="1" ht="13.8" hidden="1">
      <c r="A1" s="58"/>
      <c r="D1" s="47"/>
      <c r="E1" s="47"/>
      <c r="F1" s="47"/>
      <c r="G1" s="47"/>
      <c r="H1" s="47"/>
      <c r="I1" s="47"/>
      <c r="J1" s="47"/>
      <c r="K1" s="47"/>
      <c r="L1" s="47"/>
      <c r="M1" s="47"/>
      <c r="N1" s="47"/>
      <c r="Y1" s="50"/>
      <c r="Z1" s="50"/>
      <c r="AA1" s="50"/>
      <c r="AB1" s="50"/>
      <c r="AC1" s="50"/>
      <c r="AD1" s="50"/>
      <c r="AE1" s="50"/>
      <c r="AF1" s="50"/>
      <c r="AG1" s="50"/>
      <c r="AH1" s="50"/>
      <c r="AI1" s="50"/>
      <c r="AJ1" s="50"/>
      <c r="AK1" s="50"/>
      <c r="AL1" s="50"/>
      <c r="AM1" s="50"/>
      <c r="AN1" s="50"/>
      <c r="AO1" s="50"/>
      <c r="AP1" s="50"/>
      <c r="AQ1" s="50"/>
      <c r="AR1" s="50"/>
    </row>
    <row r="2" spans="1:44" s="46" customFormat="1" ht="4.95" customHeight="1" thickBot="1">
      <c r="A2" s="58"/>
      <c r="D2" s="47"/>
      <c r="E2" s="47"/>
      <c r="F2" s="47"/>
      <c r="G2" s="47"/>
      <c r="H2" s="47"/>
      <c r="I2" s="47"/>
      <c r="J2" s="47"/>
      <c r="K2" s="47"/>
      <c r="L2" s="47"/>
      <c r="M2" s="47"/>
      <c r="N2" s="47"/>
      <c r="Y2" s="50"/>
      <c r="Z2" s="50"/>
      <c r="AA2" s="50"/>
      <c r="AB2" s="50"/>
      <c r="AC2" s="50"/>
      <c r="AD2" s="50"/>
      <c r="AE2" s="50"/>
      <c r="AF2" s="50"/>
      <c r="AG2" s="50"/>
      <c r="AH2" s="50"/>
      <c r="AI2" s="50"/>
      <c r="AJ2" s="50"/>
      <c r="AK2" s="50"/>
      <c r="AL2" s="50"/>
      <c r="AM2" s="50"/>
      <c r="AN2" s="50"/>
      <c r="AO2" s="50"/>
      <c r="AP2" s="50"/>
      <c r="AQ2" s="50"/>
      <c r="AR2" s="50"/>
    </row>
    <row r="3" spans="1:44" s="46" customFormat="1" ht="30" customHeight="1">
      <c r="A3" s="58"/>
      <c r="B3" s="1428" t="s">
        <v>193</v>
      </c>
      <c r="C3" s="1429"/>
      <c r="D3" s="1429"/>
      <c r="E3" s="1429"/>
      <c r="F3" s="1429"/>
      <c r="G3" s="1429"/>
      <c r="H3" s="1429"/>
      <c r="I3" s="1429"/>
      <c r="J3" s="1429"/>
      <c r="K3" s="1429"/>
      <c r="L3" s="1429"/>
      <c r="M3" s="1429"/>
      <c r="N3" s="1429"/>
      <c r="O3" s="1429"/>
      <c r="P3" s="1429"/>
      <c r="Q3" s="1429"/>
      <c r="R3" s="1429"/>
      <c r="S3" s="1429"/>
      <c r="T3" s="1429"/>
      <c r="U3" s="1429"/>
      <c r="V3" s="1430"/>
      <c r="Y3" s="50"/>
      <c r="Z3" s="50"/>
      <c r="AA3" s="50"/>
      <c r="AB3" s="50"/>
      <c r="AC3" s="50"/>
      <c r="AD3" s="50"/>
      <c r="AE3" s="50"/>
      <c r="AF3" s="50"/>
      <c r="AG3" s="50"/>
      <c r="AH3" s="50"/>
      <c r="AI3" s="50"/>
      <c r="AJ3" s="50"/>
      <c r="AK3" s="50"/>
      <c r="AL3" s="50"/>
      <c r="AM3" s="50"/>
      <c r="AN3" s="50"/>
      <c r="AO3" s="50"/>
      <c r="AP3" s="50"/>
      <c r="AQ3" s="50"/>
      <c r="AR3" s="50"/>
    </row>
    <row r="4" spans="1:44" s="46" customFormat="1" ht="30" customHeight="1">
      <c r="A4" s="58"/>
      <c r="B4" s="1431"/>
      <c r="C4" s="1432"/>
      <c r="D4" s="1432"/>
      <c r="E4" s="1432"/>
      <c r="F4" s="1432"/>
      <c r="G4" s="1432"/>
      <c r="H4" s="1432"/>
      <c r="I4" s="1432"/>
      <c r="J4" s="1432"/>
      <c r="K4" s="1432"/>
      <c r="L4" s="1432"/>
      <c r="M4" s="1432"/>
      <c r="N4" s="1432"/>
      <c r="O4" s="1432"/>
      <c r="P4" s="1432"/>
      <c r="Q4" s="1432"/>
      <c r="R4" s="1432"/>
      <c r="S4" s="1432"/>
      <c r="T4" s="1432"/>
      <c r="U4" s="1432"/>
      <c r="V4" s="1433"/>
      <c r="Y4" s="50"/>
      <c r="Z4" s="50"/>
      <c r="AA4" s="50"/>
      <c r="AB4" s="50"/>
      <c r="AC4" s="50"/>
      <c r="AD4" s="50"/>
      <c r="AE4" s="50"/>
      <c r="AF4" s="50"/>
      <c r="AG4" s="50"/>
      <c r="AH4" s="50"/>
      <c r="AI4" s="50"/>
      <c r="AJ4" s="50"/>
      <c r="AK4" s="50"/>
      <c r="AL4" s="50"/>
      <c r="AM4" s="50"/>
      <c r="AN4" s="50"/>
      <c r="AO4" s="50"/>
      <c r="AP4" s="50"/>
      <c r="AQ4" s="50"/>
      <c r="AR4" s="50"/>
    </row>
    <row r="5" spans="1:44" s="46" customFormat="1" ht="30" customHeight="1" thickBot="1">
      <c r="A5" s="58"/>
      <c r="B5" s="1434"/>
      <c r="C5" s="1435"/>
      <c r="D5" s="1435"/>
      <c r="E5" s="1435"/>
      <c r="F5" s="1435"/>
      <c r="G5" s="1435"/>
      <c r="H5" s="1435"/>
      <c r="I5" s="1435"/>
      <c r="J5" s="1435"/>
      <c r="K5" s="1435"/>
      <c r="L5" s="1435"/>
      <c r="M5" s="1435"/>
      <c r="N5" s="1435"/>
      <c r="O5" s="1435"/>
      <c r="P5" s="1435"/>
      <c r="Q5" s="1435"/>
      <c r="R5" s="1435"/>
      <c r="S5" s="1435"/>
      <c r="T5" s="1435"/>
      <c r="U5" s="1435"/>
      <c r="V5" s="1436"/>
      <c r="Y5" s="50"/>
      <c r="Z5" s="50"/>
      <c r="AA5" s="50"/>
      <c r="AB5" s="50"/>
      <c r="AC5" s="50"/>
      <c r="AD5" s="50"/>
      <c r="AE5" s="50"/>
      <c r="AF5" s="50"/>
      <c r="AG5" s="50"/>
      <c r="AH5" s="50"/>
      <c r="AI5" s="50"/>
      <c r="AJ5" s="50"/>
      <c r="AK5" s="50"/>
      <c r="AL5" s="50"/>
      <c r="AM5" s="50"/>
      <c r="AN5" s="50"/>
      <c r="AO5" s="50"/>
      <c r="AP5" s="50"/>
      <c r="AQ5" s="50"/>
      <c r="AR5" s="50"/>
    </row>
    <row r="6" spans="1:44" s="58" customFormat="1" ht="14.4" thickBot="1">
      <c r="B6" s="88"/>
      <c r="D6" s="89"/>
      <c r="E6" s="89"/>
      <c r="F6" s="89"/>
      <c r="G6" s="89"/>
      <c r="H6" s="89"/>
      <c r="I6" s="89"/>
      <c r="J6" s="89"/>
      <c r="K6" s="89"/>
      <c r="L6" s="89"/>
      <c r="M6" s="89"/>
      <c r="N6" s="89"/>
      <c r="V6" s="245"/>
      <c r="Y6" s="49"/>
      <c r="Z6" s="49"/>
      <c r="AA6" s="49"/>
      <c r="AB6" s="49"/>
      <c r="AC6" s="49"/>
      <c r="AD6" s="49"/>
      <c r="AE6" s="49"/>
      <c r="AF6" s="49"/>
      <c r="AG6" s="49"/>
      <c r="AH6" s="49"/>
      <c r="AI6" s="49"/>
      <c r="AJ6" s="49"/>
      <c r="AK6" s="49"/>
      <c r="AL6" s="49"/>
      <c r="AM6" s="49"/>
      <c r="AN6" s="49"/>
      <c r="AO6" s="49"/>
      <c r="AP6" s="49"/>
      <c r="AQ6" s="49"/>
      <c r="AR6" s="49"/>
    </row>
    <row r="7" spans="1:44" ht="34.950000000000003" customHeight="1">
      <c r="B7" s="1392" t="s">
        <v>194</v>
      </c>
      <c r="C7" s="1393"/>
      <c r="D7" s="1393"/>
      <c r="E7" s="1437">
        <f>('0. PAR'!AO9)</f>
        <v>0</v>
      </c>
      <c r="F7" s="1438"/>
      <c r="G7" s="1438"/>
      <c r="H7" s="1438"/>
      <c r="I7" s="1439"/>
      <c r="J7" s="1392" t="s">
        <v>195</v>
      </c>
      <c r="K7" s="1393"/>
      <c r="L7" s="1393"/>
      <c r="M7" s="1440">
        <f>('0. PAR'!AO12)</f>
        <v>0</v>
      </c>
      <c r="N7" s="1441"/>
      <c r="O7" s="1441"/>
      <c r="P7" s="1441"/>
      <c r="Q7" s="1442"/>
      <c r="R7" s="337"/>
      <c r="S7" s="337"/>
      <c r="T7" s="337"/>
      <c r="U7" s="337"/>
      <c r="V7" s="343"/>
    </row>
    <row r="8" spans="1:44" ht="34.950000000000003" customHeight="1" thickBot="1">
      <c r="B8" s="1392" t="s">
        <v>2</v>
      </c>
      <c r="C8" s="1393"/>
      <c r="D8" s="1393"/>
      <c r="E8" s="1421">
        <f>('0. PAR'!I8)</f>
        <v>0</v>
      </c>
      <c r="F8" s="1422"/>
      <c r="G8" s="1422"/>
      <c r="H8" s="1422"/>
      <c r="I8" s="1423"/>
      <c r="J8" s="1392" t="s">
        <v>196</v>
      </c>
      <c r="K8" s="1393"/>
      <c r="L8" s="1393"/>
      <c r="M8" s="1443">
        <v>45296</v>
      </c>
      <c r="N8" s="1444"/>
      <c r="O8" s="1444"/>
      <c r="P8" s="1444"/>
      <c r="Q8" s="1445"/>
      <c r="R8" s="628"/>
      <c r="S8" s="628"/>
      <c r="T8" s="628"/>
      <c r="U8" s="628"/>
      <c r="V8" s="344"/>
    </row>
    <row r="9" spans="1:44" ht="34.950000000000003" customHeight="1">
      <c r="B9" s="1392" t="s">
        <v>4</v>
      </c>
      <c r="C9" s="1393"/>
      <c r="D9" s="1393"/>
      <c r="E9" s="1421">
        <f>('0. PAR'!I9)</f>
        <v>0</v>
      </c>
      <c r="F9" s="1422"/>
      <c r="G9" s="1422"/>
      <c r="H9" s="1422"/>
      <c r="I9" s="1423"/>
      <c r="J9" s="1396" t="s">
        <v>197</v>
      </c>
      <c r="K9" s="1397"/>
      <c r="L9" s="1398"/>
      <c r="M9" s="1424" t="s">
        <v>198</v>
      </c>
      <c r="N9" s="1425"/>
      <c r="O9" s="1425"/>
      <c r="P9" s="338" t="s">
        <v>199</v>
      </c>
      <c r="Q9" s="1425" t="s">
        <v>200</v>
      </c>
      <c r="R9" s="1446"/>
      <c r="S9" s="1446"/>
      <c r="T9" s="629"/>
      <c r="U9" s="1446" t="s">
        <v>201</v>
      </c>
      <c r="V9" s="1452"/>
    </row>
    <row r="10" spans="1:44" ht="34.950000000000003" customHeight="1">
      <c r="B10" s="1392" t="s">
        <v>3</v>
      </c>
      <c r="C10" s="1393"/>
      <c r="D10" s="1393"/>
      <c r="E10" s="1386">
        <f>('0. PAR'!AO8)</f>
        <v>0</v>
      </c>
      <c r="F10" s="1387"/>
      <c r="G10" s="1387"/>
      <c r="H10" s="1387"/>
      <c r="I10" s="1388"/>
      <c r="J10" s="1396"/>
      <c r="K10" s="1397"/>
      <c r="L10" s="1398"/>
      <c r="M10" s="339" t="s">
        <v>202</v>
      </c>
      <c r="N10" s="1425" t="s">
        <v>203</v>
      </c>
      <c r="O10" s="1425"/>
      <c r="P10" s="1425"/>
      <c r="Q10" s="1425"/>
      <c r="R10" s="334"/>
      <c r="S10" s="1426" t="s">
        <v>204</v>
      </c>
      <c r="T10" s="1426"/>
      <c r="U10" s="1426"/>
      <c r="V10" s="1427"/>
    </row>
    <row r="11" spans="1:44" ht="34.950000000000003" customHeight="1" thickBot="1">
      <c r="B11" s="1394"/>
      <c r="C11" s="1395"/>
      <c r="D11" s="1395"/>
      <c r="E11" s="1389"/>
      <c r="F11" s="1390"/>
      <c r="G11" s="1390"/>
      <c r="H11" s="1390"/>
      <c r="I11" s="1391"/>
      <c r="J11" s="1399"/>
      <c r="K11" s="1400"/>
      <c r="L11" s="1401"/>
      <c r="M11" s="336"/>
      <c r="N11" s="1384" t="s">
        <v>205</v>
      </c>
      <c r="O11" s="1384"/>
      <c r="P11" s="1384"/>
      <c r="Q11" s="1384"/>
      <c r="R11" s="335"/>
      <c r="S11" s="1384" t="s">
        <v>206</v>
      </c>
      <c r="T11" s="1384"/>
      <c r="U11" s="1384"/>
      <c r="V11" s="1385"/>
      <c r="AI11" s="34" t="s">
        <v>207</v>
      </c>
      <c r="AJ11" s="34" t="s">
        <v>208</v>
      </c>
      <c r="AK11" s="34" t="s">
        <v>209</v>
      </c>
      <c r="AL11" s="34" t="s">
        <v>210</v>
      </c>
    </row>
    <row r="12" spans="1:44" ht="4.95" customHeight="1" thickBot="1">
      <c r="B12" s="1404"/>
      <c r="C12" s="1405"/>
      <c r="D12" s="1405"/>
      <c r="E12" s="1405"/>
      <c r="F12" s="1405"/>
      <c r="G12" s="1405"/>
      <c r="H12" s="1405"/>
      <c r="I12" s="1405"/>
      <c r="J12" s="1405"/>
      <c r="K12" s="1405"/>
      <c r="L12" s="1405"/>
      <c r="M12" s="1405"/>
      <c r="N12" s="1405"/>
      <c r="O12" s="1405"/>
      <c r="P12" s="1405"/>
      <c r="Q12" s="1405"/>
      <c r="R12" s="1405"/>
      <c r="S12" s="1405"/>
      <c r="T12" s="1405"/>
      <c r="U12" s="1405"/>
      <c r="V12" s="1405"/>
    </row>
    <row r="13" spans="1:44" ht="41.7" customHeight="1" thickBot="1">
      <c r="B13" s="1449" t="s">
        <v>211</v>
      </c>
      <c r="C13" s="1450"/>
      <c r="D13" s="1450"/>
      <c r="E13" s="1450"/>
      <c r="F13" s="1450"/>
      <c r="G13" s="1450"/>
      <c r="H13" s="1450"/>
      <c r="I13" s="1450"/>
      <c r="J13" s="1450"/>
      <c r="K13" s="1450"/>
      <c r="L13" s="1450"/>
      <c r="M13" s="1450"/>
      <c r="N13" s="1451"/>
      <c r="O13" s="1406" t="s">
        <v>212</v>
      </c>
      <c r="P13" s="1407"/>
      <c r="Q13" s="1407"/>
      <c r="R13" s="1407"/>
      <c r="S13" s="1407"/>
      <c r="T13" s="1407"/>
      <c r="U13" s="1408"/>
      <c r="V13" s="1409"/>
      <c r="AI13" s="251" t="s">
        <v>213</v>
      </c>
      <c r="AJ13" s="34" t="s">
        <v>214</v>
      </c>
      <c r="AK13" s="34" t="s">
        <v>215</v>
      </c>
      <c r="AL13" s="34" t="s">
        <v>216</v>
      </c>
      <c r="AM13" s="37"/>
      <c r="AN13" s="37"/>
      <c r="AO13" s="37"/>
      <c r="AP13" s="37"/>
    </row>
    <row r="14" spans="1:44" ht="86.4" customHeight="1" thickBot="1">
      <c r="B14" s="1410" t="s">
        <v>217</v>
      </c>
      <c r="C14" s="1411"/>
      <c r="D14" s="1412" t="s">
        <v>218</v>
      </c>
      <c r="E14" s="1413"/>
      <c r="F14" s="1413"/>
      <c r="G14" s="1414"/>
      <c r="H14" s="318" t="s">
        <v>219</v>
      </c>
      <c r="I14" s="1415" t="s">
        <v>220</v>
      </c>
      <c r="J14" s="1416"/>
      <c r="K14" s="1415" t="s">
        <v>221</v>
      </c>
      <c r="L14" s="1416"/>
      <c r="M14" s="1447" t="s">
        <v>222</v>
      </c>
      <c r="N14" s="1448"/>
      <c r="O14" s="250" t="s">
        <v>223</v>
      </c>
      <c r="P14" s="1417" t="s">
        <v>224</v>
      </c>
      <c r="Q14" s="1417"/>
      <c r="R14" s="1417"/>
      <c r="S14" s="1417"/>
      <c r="T14" s="1418"/>
      <c r="U14" s="1419"/>
      <c r="V14" s="1420"/>
      <c r="AI14" s="251" t="s">
        <v>225</v>
      </c>
      <c r="AM14" s="37"/>
      <c r="AN14" s="37"/>
      <c r="AO14" s="37"/>
      <c r="AP14" s="37"/>
    </row>
    <row r="15" spans="1:44" ht="19.95" customHeight="1">
      <c r="B15" s="1402"/>
      <c r="C15" s="1403"/>
      <c r="D15" s="1453"/>
      <c r="E15" s="1453"/>
      <c r="F15" s="1453"/>
      <c r="G15" s="1453"/>
      <c r="H15" s="630"/>
      <c r="I15" s="1454"/>
      <c r="J15" s="1454"/>
      <c r="K15" s="1455"/>
      <c r="L15" s="1455"/>
      <c r="M15" s="1403"/>
      <c r="N15" s="1460"/>
      <c r="O15" s="340"/>
      <c r="P15" s="1456"/>
      <c r="Q15" s="1457"/>
      <c r="R15" s="1457"/>
      <c r="S15" s="1457"/>
      <c r="T15" s="1457"/>
      <c r="U15" s="1458"/>
      <c r="V15" s="1459"/>
      <c r="AM15" s="37"/>
      <c r="AN15" s="37"/>
      <c r="AO15" s="244" t="s">
        <v>28</v>
      </c>
      <c r="AP15" s="37"/>
    </row>
    <row r="16" spans="1:44" ht="19.95" customHeight="1">
      <c r="B16" s="1376"/>
      <c r="C16" s="1363"/>
      <c r="D16" s="1377"/>
      <c r="E16" s="1377"/>
      <c r="F16" s="1377"/>
      <c r="G16" s="1377"/>
      <c r="H16" s="631"/>
      <c r="I16" s="1378"/>
      <c r="J16" s="1378"/>
      <c r="K16" s="1379"/>
      <c r="L16" s="1379"/>
      <c r="M16" s="1363"/>
      <c r="N16" s="1364"/>
      <c r="O16" s="341"/>
      <c r="P16" s="1380"/>
      <c r="Q16" s="1381"/>
      <c r="R16" s="1381"/>
      <c r="S16" s="1381"/>
      <c r="T16" s="1381"/>
      <c r="U16" s="1382"/>
      <c r="V16" s="1383"/>
      <c r="AM16" s="37"/>
      <c r="AN16" s="37"/>
      <c r="AO16" s="244" t="s">
        <v>226</v>
      </c>
      <c r="AP16" s="37"/>
    </row>
    <row r="17" spans="2:44" ht="19.95" customHeight="1">
      <c r="B17" s="1376"/>
      <c r="C17" s="1363"/>
      <c r="D17" s="1377"/>
      <c r="E17" s="1377"/>
      <c r="F17" s="1377"/>
      <c r="G17" s="1377"/>
      <c r="H17" s="631"/>
      <c r="I17" s="1378"/>
      <c r="J17" s="1378"/>
      <c r="K17" s="1379"/>
      <c r="L17" s="1379"/>
      <c r="M17" s="1363"/>
      <c r="N17" s="1364"/>
      <c r="O17" s="341"/>
      <c r="P17" s="1380"/>
      <c r="Q17" s="1381"/>
      <c r="R17" s="1381"/>
      <c r="S17" s="1381"/>
      <c r="T17" s="1381"/>
      <c r="U17" s="1382"/>
      <c r="V17" s="1383"/>
      <c r="AM17" s="37"/>
      <c r="AN17" s="37"/>
      <c r="AO17" s="244" t="s">
        <v>227</v>
      </c>
      <c r="AP17" s="37"/>
    </row>
    <row r="18" spans="2:44" ht="19.95" customHeight="1">
      <c r="B18" s="1376"/>
      <c r="C18" s="1363"/>
      <c r="D18" s="1377"/>
      <c r="E18" s="1377"/>
      <c r="F18" s="1377"/>
      <c r="G18" s="1377"/>
      <c r="H18" s="631"/>
      <c r="I18" s="1378"/>
      <c r="J18" s="1378"/>
      <c r="K18" s="1379"/>
      <c r="L18" s="1379"/>
      <c r="M18" s="1363"/>
      <c r="N18" s="1364"/>
      <c r="O18" s="341"/>
      <c r="P18" s="1380"/>
      <c r="Q18" s="1381"/>
      <c r="R18" s="1381"/>
      <c r="S18" s="1381"/>
      <c r="T18" s="1381"/>
      <c r="U18" s="1382"/>
      <c r="V18" s="1383"/>
      <c r="AM18" s="37"/>
      <c r="AN18" s="37"/>
      <c r="AO18" s="37"/>
      <c r="AP18" s="37"/>
    </row>
    <row r="19" spans="2:44" ht="19.95" customHeight="1">
      <c r="B19" s="1376"/>
      <c r="C19" s="1363"/>
      <c r="D19" s="1377"/>
      <c r="E19" s="1377"/>
      <c r="F19" s="1377"/>
      <c r="G19" s="1377"/>
      <c r="H19" s="631"/>
      <c r="I19" s="1378"/>
      <c r="J19" s="1378"/>
      <c r="K19" s="1379"/>
      <c r="L19" s="1379"/>
      <c r="M19" s="1363"/>
      <c r="N19" s="1364"/>
      <c r="O19" s="341"/>
      <c r="P19" s="1380"/>
      <c r="Q19" s="1381"/>
      <c r="R19" s="1381"/>
      <c r="S19" s="1381"/>
      <c r="T19" s="1381"/>
      <c r="U19" s="1382"/>
      <c r="V19" s="1383"/>
      <c r="AM19" s="37"/>
      <c r="AN19" s="37"/>
      <c r="AO19" s="37"/>
      <c r="AP19" s="37"/>
    </row>
    <row r="20" spans="2:44" ht="19.95" customHeight="1">
      <c r="B20" s="1376"/>
      <c r="C20" s="1363"/>
      <c r="D20" s="1377"/>
      <c r="E20" s="1377"/>
      <c r="F20" s="1377"/>
      <c r="G20" s="1377"/>
      <c r="H20" s="631"/>
      <c r="I20" s="1378"/>
      <c r="J20" s="1378"/>
      <c r="K20" s="1379"/>
      <c r="L20" s="1379"/>
      <c r="M20" s="1363"/>
      <c r="N20" s="1364"/>
      <c r="O20" s="341"/>
      <c r="P20" s="1380"/>
      <c r="Q20" s="1381"/>
      <c r="R20" s="1381"/>
      <c r="S20" s="1381"/>
      <c r="T20" s="1381"/>
      <c r="U20" s="1382"/>
      <c r="V20" s="1383"/>
      <c r="AM20" s="37"/>
      <c r="AN20" s="37"/>
      <c r="AO20" s="37"/>
      <c r="AP20" s="37"/>
    </row>
    <row r="21" spans="2:44" ht="19.95" customHeight="1">
      <c r="B21" s="1376"/>
      <c r="C21" s="1363"/>
      <c r="D21" s="1377"/>
      <c r="E21" s="1377"/>
      <c r="F21" s="1377"/>
      <c r="G21" s="1377"/>
      <c r="H21" s="631"/>
      <c r="I21" s="1378"/>
      <c r="J21" s="1378"/>
      <c r="K21" s="1379"/>
      <c r="L21" s="1379"/>
      <c r="M21" s="1363"/>
      <c r="N21" s="1364"/>
      <c r="O21" s="341"/>
      <c r="P21" s="1380"/>
      <c r="Q21" s="1381"/>
      <c r="R21" s="1381"/>
      <c r="S21" s="1381"/>
      <c r="T21" s="1381"/>
      <c r="U21" s="1382"/>
      <c r="V21" s="1383"/>
      <c r="AM21" s="37"/>
      <c r="AN21" s="37"/>
      <c r="AO21" s="37"/>
      <c r="AP21" s="37"/>
    </row>
    <row r="22" spans="2:44" ht="19.95" customHeight="1">
      <c r="B22" s="1376"/>
      <c r="C22" s="1363"/>
      <c r="D22" s="1377"/>
      <c r="E22" s="1377"/>
      <c r="F22" s="1377"/>
      <c r="G22" s="1377"/>
      <c r="H22" s="631"/>
      <c r="I22" s="1378"/>
      <c r="J22" s="1378"/>
      <c r="K22" s="1379"/>
      <c r="L22" s="1379"/>
      <c r="M22" s="1363"/>
      <c r="N22" s="1364"/>
      <c r="O22" s="341"/>
      <c r="P22" s="1380"/>
      <c r="Q22" s="1381"/>
      <c r="R22" s="1381"/>
      <c r="S22" s="1381"/>
      <c r="T22" s="1381"/>
      <c r="U22" s="1382"/>
      <c r="V22" s="1383"/>
      <c r="AM22" s="37"/>
      <c r="AN22" s="37"/>
      <c r="AO22" s="37"/>
      <c r="AP22" s="37"/>
    </row>
    <row r="23" spans="2:44" ht="19.95" customHeight="1">
      <c r="B23" s="1376"/>
      <c r="C23" s="1363"/>
      <c r="D23" s="1377"/>
      <c r="E23" s="1377"/>
      <c r="F23" s="1377"/>
      <c r="G23" s="1377"/>
      <c r="H23" s="631"/>
      <c r="I23" s="1378"/>
      <c r="J23" s="1378"/>
      <c r="K23" s="1379"/>
      <c r="L23" s="1379"/>
      <c r="M23" s="1363"/>
      <c r="N23" s="1364"/>
      <c r="O23" s="341"/>
      <c r="P23" s="1380"/>
      <c r="Q23" s="1381"/>
      <c r="R23" s="1381"/>
      <c r="S23" s="1381"/>
      <c r="T23" s="1381"/>
      <c r="U23" s="1382"/>
      <c r="V23" s="1383"/>
      <c r="AM23" s="37"/>
      <c r="AN23" s="37"/>
      <c r="AO23" s="37"/>
      <c r="AP23" s="37"/>
      <c r="AQ23" s="1"/>
      <c r="AR23" s="1"/>
    </row>
    <row r="24" spans="2:44" ht="19.95" customHeight="1">
      <c r="B24" s="1354"/>
      <c r="C24" s="1355"/>
      <c r="D24" s="1356"/>
      <c r="E24" s="1356"/>
      <c r="F24" s="1356"/>
      <c r="G24" s="1356"/>
      <c r="H24" s="632"/>
      <c r="I24" s="1355"/>
      <c r="J24" s="1355"/>
      <c r="K24" s="1358"/>
      <c r="L24" s="1358"/>
      <c r="M24" s="1363"/>
      <c r="N24" s="1364"/>
      <c r="O24" s="341"/>
      <c r="P24" s="1359"/>
      <c r="Q24" s="1360"/>
      <c r="R24" s="1360"/>
      <c r="S24" s="1360"/>
      <c r="T24" s="1360"/>
      <c r="U24" s="1361"/>
      <c r="V24" s="1362"/>
      <c r="AM24" s="37"/>
      <c r="AN24" s="37"/>
      <c r="AO24" s="37"/>
      <c r="AP24" s="37"/>
      <c r="AQ24" s="1"/>
      <c r="AR24" s="1"/>
    </row>
    <row r="25" spans="2:44" ht="19.95" customHeight="1">
      <c r="B25" s="1354"/>
      <c r="C25" s="1355"/>
      <c r="D25" s="1356"/>
      <c r="E25" s="1356"/>
      <c r="F25" s="1356"/>
      <c r="G25" s="1356"/>
      <c r="H25" s="632"/>
      <c r="I25" s="1355"/>
      <c r="J25" s="1355"/>
      <c r="K25" s="1358"/>
      <c r="L25" s="1358"/>
      <c r="M25" s="1363"/>
      <c r="N25" s="1364"/>
      <c r="O25" s="341"/>
      <c r="P25" s="1359"/>
      <c r="Q25" s="1360"/>
      <c r="R25" s="1360"/>
      <c r="S25" s="1360"/>
      <c r="T25" s="1360"/>
      <c r="U25" s="1361"/>
      <c r="V25" s="1362"/>
      <c r="AM25" s="37"/>
      <c r="AN25" s="37"/>
      <c r="AO25" s="37"/>
      <c r="AP25" s="37"/>
      <c r="AQ25" s="1"/>
      <c r="AR25" s="1"/>
    </row>
    <row r="26" spans="2:44" ht="19.95" customHeight="1">
      <c r="B26" s="1354"/>
      <c r="C26" s="1355"/>
      <c r="D26" s="1356"/>
      <c r="E26" s="1356"/>
      <c r="F26" s="1356"/>
      <c r="G26" s="1356"/>
      <c r="H26" s="632"/>
      <c r="I26" s="1355"/>
      <c r="J26" s="1355"/>
      <c r="K26" s="1358"/>
      <c r="L26" s="1358"/>
      <c r="M26" s="1363"/>
      <c r="N26" s="1364"/>
      <c r="O26" s="341"/>
      <c r="P26" s="1359"/>
      <c r="Q26" s="1360"/>
      <c r="R26" s="1360"/>
      <c r="S26" s="1360"/>
      <c r="T26" s="1360"/>
      <c r="U26" s="1361"/>
      <c r="V26" s="1362"/>
      <c r="AM26" s="37"/>
      <c r="AN26" s="37"/>
      <c r="AO26" s="37"/>
      <c r="AP26" s="37"/>
      <c r="AQ26" s="1"/>
      <c r="AR26" s="1"/>
    </row>
    <row r="27" spans="2:44" ht="19.95" customHeight="1">
      <c r="B27" s="1354"/>
      <c r="C27" s="1355"/>
      <c r="D27" s="1356"/>
      <c r="E27" s="1356"/>
      <c r="F27" s="1356"/>
      <c r="G27" s="1356"/>
      <c r="H27" s="632"/>
      <c r="I27" s="1355"/>
      <c r="J27" s="1355"/>
      <c r="K27" s="1358"/>
      <c r="L27" s="1358"/>
      <c r="M27" s="1363"/>
      <c r="N27" s="1364"/>
      <c r="O27" s="341"/>
      <c r="P27" s="1359"/>
      <c r="Q27" s="1360"/>
      <c r="R27" s="1360"/>
      <c r="S27" s="1360"/>
      <c r="T27" s="1360"/>
      <c r="U27" s="1361"/>
      <c r="V27" s="1362"/>
      <c r="AM27" s="37"/>
      <c r="AN27" s="37"/>
      <c r="AO27" s="37"/>
      <c r="AP27" s="37"/>
      <c r="AQ27" s="1"/>
      <c r="AR27" s="1"/>
    </row>
    <row r="28" spans="2:44" ht="19.95" customHeight="1">
      <c r="B28" s="1354"/>
      <c r="C28" s="1355"/>
      <c r="D28" s="1356"/>
      <c r="E28" s="1356"/>
      <c r="F28" s="1356"/>
      <c r="G28" s="1356"/>
      <c r="H28" s="632"/>
      <c r="I28" s="1357"/>
      <c r="J28" s="1357"/>
      <c r="K28" s="1358"/>
      <c r="L28" s="1358"/>
      <c r="M28" s="1363"/>
      <c r="N28" s="1364"/>
      <c r="O28" s="341"/>
      <c r="P28" s="1359"/>
      <c r="Q28" s="1360"/>
      <c r="R28" s="1360"/>
      <c r="S28" s="1360"/>
      <c r="T28" s="1360"/>
      <c r="U28" s="1361"/>
      <c r="V28" s="1362"/>
      <c r="AM28" s="37"/>
      <c r="AN28" s="37"/>
      <c r="AO28" s="37"/>
      <c r="AP28" s="37"/>
      <c r="AQ28" s="1"/>
      <c r="AR28" s="1"/>
    </row>
    <row r="29" spans="2:44" ht="19.95" customHeight="1">
      <c r="B29" s="1354"/>
      <c r="C29" s="1355"/>
      <c r="D29" s="1356"/>
      <c r="E29" s="1356"/>
      <c r="F29" s="1356"/>
      <c r="G29" s="1356"/>
      <c r="H29" s="632"/>
      <c r="I29" s="1357"/>
      <c r="J29" s="1357"/>
      <c r="K29" s="1358"/>
      <c r="L29" s="1358"/>
      <c r="M29" s="1363"/>
      <c r="N29" s="1364"/>
      <c r="O29" s="341"/>
      <c r="P29" s="1359"/>
      <c r="Q29" s="1360"/>
      <c r="R29" s="1360"/>
      <c r="S29" s="1360"/>
      <c r="T29" s="1360"/>
      <c r="U29" s="1361"/>
      <c r="V29" s="1362"/>
      <c r="AM29" s="37"/>
      <c r="AN29" s="37"/>
      <c r="AO29" s="37"/>
      <c r="AP29" s="37"/>
      <c r="AQ29" s="1"/>
      <c r="AR29" s="1"/>
    </row>
    <row r="30" spans="2:44" ht="19.95" customHeight="1">
      <c r="B30" s="1354"/>
      <c r="C30" s="1355"/>
      <c r="D30" s="1356"/>
      <c r="E30" s="1356"/>
      <c r="F30" s="1356"/>
      <c r="G30" s="1356"/>
      <c r="H30" s="632"/>
      <c r="I30" s="1357"/>
      <c r="J30" s="1357"/>
      <c r="K30" s="1358"/>
      <c r="L30" s="1358"/>
      <c r="M30" s="1363"/>
      <c r="N30" s="1364"/>
      <c r="O30" s="341"/>
      <c r="P30" s="1359"/>
      <c r="Q30" s="1360"/>
      <c r="R30" s="1360"/>
      <c r="S30" s="1360"/>
      <c r="T30" s="1360"/>
      <c r="U30" s="1361"/>
      <c r="V30" s="1362"/>
      <c r="AM30" s="37"/>
      <c r="AN30" s="37"/>
      <c r="AO30" s="37"/>
      <c r="AP30" s="37"/>
      <c r="AQ30" s="1"/>
      <c r="AR30" s="1"/>
    </row>
    <row r="31" spans="2:44" ht="19.95" customHeight="1">
      <c r="B31" s="1354"/>
      <c r="C31" s="1355"/>
      <c r="D31" s="1356"/>
      <c r="E31" s="1356"/>
      <c r="F31" s="1356"/>
      <c r="G31" s="1356"/>
      <c r="H31" s="632"/>
      <c r="I31" s="1357"/>
      <c r="J31" s="1357"/>
      <c r="K31" s="1358"/>
      <c r="L31" s="1358"/>
      <c r="M31" s="1363"/>
      <c r="N31" s="1364"/>
      <c r="O31" s="341"/>
      <c r="P31" s="1359"/>
      <c r="Q31" s="1360"/>
      <c r="R31" s="1360"/>
      <c r="S31" s="1360"/>
      <c r="T31" s="1360"/>
      <c r="U31" s="1361"/>
      <c r="V31" s="1362"/>
      <c r="AM31" s="37"/>
      <c r="AN31" s="37"/>
      <c r="AO31" s="37"/>
      <c r="AP31" s="37"/>
      <c r="AQ31" s="1"/>
      <c r="AR31" s="1"/>
    </row>
    <row r="32" spans="2:44" ht="19.95" customHeight="1">
      <c r="B32" s="1354"/>
      <c r="C32" s="1355"/>
      <c r="D32" s="1356"/>
      <c r="E32" s="1356"/>
      <c r="F32" s="1356"/>
      <c r="G32" s="1356"/>
      <c r="H32" s="632"/>
      <c r="I32" s="1357"/>
      <c r="J32" s="1357"/>
      <c r="K32" s="1358"/>
      <c r="L32" s="1358"/>
      <c r="M32" s="1363"/>
      <c r="N32" s="1364"/>
      <c r="O32" s="341"/>
      <c r="P32" s="1359"/>
      <c r="Q32" s="1360"/>
      <c r="R32" s="1360"/>
      <c r="S32" s="1360"/>
      <c r="T32" s="1360"/>
      <c r="U32" s="1361"/>
      <c r="V32" s="1362"/>
      <c r="AM32" s="37"/>
      <c r="AN32" s="37"/>
      <c r="AO32" s="37"/>
      <c r="AP32" s="37"/>
      <c r="AQ32" s="1"/>
      <c r="AR32" s="1"/>
    </row>
    <row r="33" spans="1:44" ht="19.95" customHeight="1">
      <c r="B33" s="1354"/>
      <c r="C33" s="1355"/>
      <c r="D33" s="1356"/>
      <c r="E33" s="1356"/>
      <c r="F33" s="1356"/>
      <c r="G33" s="1356"/>
      <c r="H33" s="632"/>
      <c r="I33" s="1357"/>
      <c r="J33" s="1357"/>
      <c r="K33" s="1358"/>
      <c r="L33" s="1358"/>
      <c r="M33" s="1363"/>
      <c r="N33" s="1364"/>
      <c r="O33" s="341"/>
      <c r="P33" s="1359"/>
      <c r="Q33" s="1360"/>
      <c r="R33" s="1360"/>
      <c r="S33" s="1360"/>
      <c r="T33" s="1360"/>
      <c r="U33" s="1361"/>
      <c r="V33" s="1362"/>
      <c r="AM33" s="37"/>
      <c r="AN33" s="37"/>
      <c r="AO33" s="37"/>
      <c r="AP33" s="37"/>
      <c r="AQ33" s="1"/>
      <c r="AR33" s="1"/>
    </row>
    <row r="34" spans="1:44" ht="19.95" customHeight="1">
      <c r="B34" s="1354"/>
      <c r="C34" s="1355"/>
      <c r="D34" s="1356"/>
      <c r="E34" s="1356"/>
      <c r="F34" s="1356"/>
      <c r="G34" s="1356"/>
      <c r="H34" s="632"/>
      <c r="I34" s="1357"/>
      <c r="J34" s="1357"/>
      <c r="K34" s="1358"/>
      <c r="L34" s="1358"/>
      <c r="M34" s="1363"/>
      <c r="N34" s="1364"/>
      <c r="O34" s="341"/>
      <c r="P34" s="1359"/>
      <c r="Q34" s="1360"/>
      <c r="R34" s="1360"/>
      <c r="S34" s="1360"/>
      <c r="T34" s="1360"/>
      <c r="U34" s="1361"/>
      <c r="V34" s="1362"/>
      <c r="AM34" s="37"/>
      <c r="AN34" s="37"/>
      <c r="AO34" s="37"/>
      <c r="AP34" s="37"/>
      <c r="AQ34" s="1"/>
      <c r="AR34" s="1"/>
    </row>
    <row r="35" spans="1:44" ht="19.95" customHeight="1">
      <c r="B35" s="1354"/>
      <c r="C35" s="1355"/>
      <c r="D35" s="1356"/>
      <c r="E35" s="1356"/>
      <c r="F35" s="1356"/>
      <c r="G35" s="1356"/>
      <c r="H35" s="632"/>
      <c r="I35" s="1357"/>
      <c r="J35" s="1357"/>
      <c r="K35" s="1358"/>
      <c r="L35" s="1358"/>
      <c r="M35" s="1363"/>
      <c r="N35" s="1364"/>
      <c r="O35" s="341"/>
      <c r="P35" s="1359"/>
      <c r="Q35" s="1360"/>
      <c r="R35" s="1360"/>
      <c r="S35" s="1360"/>
      <c r="T35" s="1360"/>
      <c r="U35" s="1361"/>
      <c r="V35" s="1362"/>
      <c r="AM35" s="37"/>
      <c r="AN35" s="37"/>
      <c r="AO35" s="37"/>
      <c r="AP35" s="37"/>
      <c r="AQ35" s="1"/>
      <c r="AR35" s="1"/>
    </row>
    <row r="36" spans="1:44" ht="19.95" customHeight="1">
      <c r="B36" s="1354"/>
      <c r="C36" s="1355"/>
      <c r="D36" s="1356"/>
      <c r="E36" s="1356"/>
      <c r="F36" s="1356"/>
      <c r="G36" s="1356"/>
      <c r="H36" s="632"/>
      <c r="I36" s="1357"/>
      <c r="J36" s="1357"/>
      <c r="K36" s="1358"/>
      <c r="L36" s="1358"/>
      <c r="M36" s="1363"/>
      <c r="N36" s="1364"/>
      <c r="O36" s="341"/>
      <c r="P36" s="1359"/>
      <c r="Q36" s="1360"/>
      <c r="R36" s="1360"/>
      <c r="S36" s="1360"/>
      <c r="T36" s="1360"/>
      <c r="U36" s="1361"/>
      <c r="V36" s="1362"/>
      <c r="AM36" s="37"/>
      <c r="AN36" s="37"/>
      <c r="AO36" s="37"/>
      <c r="AP36" s="37"/>
      <c r="AQ36" s="1"/>
      <c r="AR36" s="1"/>
    </row>
    <row r="37" spans="1:44" ht="19.95" customHeight="1">
      <c r="B37" s="1354"/>
      <c r="C37" s="1355"/>
      <c r="D37" s="1356"/>
      <c r="E37" s="1356"/>
      <c r="F37" s="1356"/>
      <c r="G37" s="1356"/>
      <c r="H37" s="632"/>
      <c r="I37" s="1357"/>
      <c r="J37" s="1357"/>
      <c r="K37" s="1358"/>
      <c r="L37" s="1358"/>
      <c r="M37" s="1363"/>
      <c r="N37" s="1364"/>
      <c r="O37" s="341"/>
      <c r="P37" s="1359"/>
      <c r="Q37" s="1360"/>
      <c r="R37" s="1360"/>
      <c r="S37" s="1360"/>
      <c r="T37" s="1360"/>
      <c r="U37" s="1361"/>
      <c r="V37" s="1362"/>
      <c r="AK37" s="34" t="s">
        <v>228</v>
      </c>
      <c r="AM37" s="37"/>
      <c r="AN37" s="37"/>
      <c r="AO37" s="37"/>
      <c r="AP37" s="37"/>
      <c r="AQ37" s="1"/>
      <c r="AR37" s="1"/>
    </row>
    <row r="38" spans="1:44" ht="19.95" customHeight="1">
      <c r="B38" s="1354"/>
      <c r="C38" s="1355"/>
      <c r="D38" s="1356"/>
      <c r="E38" s="1356"/>
      <c r="F38" s="1356"/>
      <c r="G38" s="1356"/>
      <c r="H38" s="632"/>
      <c r="I38" s="1357"/>
      <c r="J38" s="1357"/>
      <c r="K38" s="1358"/>
      <c r="L38" s="1358"/>
      <c r="M38" s="1363"/>
      <c r="N38" s="1364"/>
      <c r="O38" s="341"/>
      <c r="P38" s="1359"/>
      <c r="Q38" s="1360"/>
      <c r="R38" s="1360"/>
      <c r="S38" s="1360"/>
      <c r="T38" s="1360"/>
      <c r="U38" s="1361"/>
      <c r="V38" s="1362"/>
      <c r="AK38" s="34" t="s">
        <v>229</v>
      </c>
      <c r="AQ38" s="1"/>
      <c r="AR38" s="1"/>
    </row>
    <row r="39" spans="1:44" ht="19.95" customHeight="1" thickBot="1">
      <c r="B39" s="1365"/>
      <c r="C39" s="1366"/>
      <c r="D39" s="1367"/>
      <c r="E39" s="1367"/>
      <c r="F39" s="1367"/>
      <c r="G39" s="1367"/>
      <c r="H39" s="633"/>
      <c r="I39" s="1368"/>
      <c r="J39" s="1368"/>
      <c r="K39" s="1369"/>
      <c r="L39" s="1369"/>
      <c r="M39" s="1374"/>
      <c r="N39" s="1375"/>
      <c r="O39" s="342"/>
      <c r="P39" s="1370"/>
      <c r="Q39" s="1371"/>
      <c r="R39" s="1371"/>
      <c r="S39" s="1371"/>
      <c r="T39" s="1371"/>
      <c r="U39" s="1372"/>
      <c r="V39" s="1373"/>
      <c r="AK39" s="38"/>
      <c r="AQ39" s="1"/>
      <c r="AR39" s="1"/>
    </row>
    <row r="40" spans="1:44" ht="4.95" customHeight="1" thickBot="1">
      <c r="A40" s="1"/>
      <c r="B40" s="173"/>
      <c r="C40" s="191"/>
      <c r="D40" s="192"/>
      <c r="E40" s="191"/>
      <c r="F40" s="191"/>
      <c r="G40" s="191"/>
      <c r="H40" s="191"/>
      <c r="I40" s="191"/>
      <c r="J40" s="191"/>
      <c r="K40" s="191"/>
      <c r="L40" s="191"/>
      <c r="M40" s="193"/>
      <c r="N40" s="193"/>
      <c r="O40" s="164"/>
      <c r="P40" s="194"/>
      <c r="Q40" s="194"/>
      <c r="R40" s="194"/>
      <c r="S40" s="194"/>
      <c r="T40" s="194"/>
      <c r="U40" s="194"/>
      <c r="V40" s="194"/>
    </row>
    <row r="41" spans="1:44" s="198" customFormat="1" ht="37.5" customHeight="1" thickBot="1">
      <c r="B41" s="1331" t="s">
        <v>230</v>
      </c>
      <c r="C41" s="1332"/>
      <c r="D41" s="1332"/>
      <c r="E41" s="1332"/>
      <c r="F41" s="1332"/>
      <c r="G41" s="1332"/>
      <c r="H41" s="1332"/>
      <c r="I41" s="1332"/>
      <c r="J41" s="1332"/>
      <c r="K41" s="1332"/>
      <c r="L41" s="1332"/>
      <c r="M41" s="1332"/>
      <c r="N41" s="1332"/>
      <c r="O41" s="1332"/>
      <c r="P41" s="1332"/>
      <c r="Q41" s="1332"/>
      <c r="R41" s="1332"/>
      <c r="S41" s="1332"/>
      <c r="T41" s="1332"/>
      <c r="U41" s="1332"/>
      <c r="V41" s="1332"/>
      <c r="Y41" s="199"/>
      <c r="Z41" s="199"/>
      <c r="AA41" s="199"/>
      <c r="AB41" s="199"/>
      <c r="AC41" s="199"/>
      <c r="AD41" s="199"/>
      <c r="AE41" s="199"/>
      <c r="AF41" s="199"/>
      <c r="AG41" s="199"/>
      <c r="AH41" s="199"/>
      <c r="AI41" s="199"/>
      <c r="AJ41" s="199"/>
      <c r="AK41" s="199"/>
      <c r="AL41" s="199"/>
      <c r="AM41" s="199"/>
      <c r="AN41" s="199"/>
      <c r="AO41" s="199"/>
      <c r="AP41" s="199"/>
      <c r="AQ41" s="199"/>
      <c r="AR41" s="199"/>
    </row>
    <row r="42" spans="1:44" ht="4.95" customHeight="1" thickBot="1">
      <c r="A42" s="1"/>
      <c r="B42" s="173"/>
      <c r="C42" s="191"/>
      <c r="D42" s="192"/>
      <c r="E42" s="191"/>
      <c r="F42" s="191"/>
      <c r="G42" s="191"/>
      <c r="H42" s="191"/>
      <c r="I42" s="191"/>
      <c r="J42" s="191"/>
      <c r="K42" s="191"/>
      <c r="L42" s="191"/>
      <c r="M42" s="193"/>
      <c r="N42" s="193"/>
      <c r="O42" s="164"/>
      <c r="P42" s="194"/>
      <c r="Q42" s="194"/>
      <c r="R42" s="194"/>
      <c r="S42" s="194"/>
      <c r="T42" s="194"/>
      <c r="U42" s="194"/>
      <c r="V42" s="194"/>
    </row>
    <row r="43" spans="1:44" s="196" customFormat="1" ht="40.200000000000003" customHeight="1">
      <c r="B43" s="1333" t="s">
        <v>231</v>
      </c>
      <c r="C43" s="1334"/>
      <c r="D43" s="1334"/>
      <c r="E43" s="1334"/>
      <c r="F43" s="1334"/>
      <c r="G43" s="1335"/>
      <c r="H43" s="1333" t="s">
        <v>232</v>
      </c>
      <c r="I43" s="1334"/>
      <c r="J43" s="1334"/>
      <c r="K43" s="1334"/>
      <c r="L43" s="1334"/>
      <c r="M43" s="1334"/>
      <c r="N43" s="320"/>
      <c r="O43" s="1336" t="s">
        <v>233</v>
      </c>
      <c r="P43" s="1337"/>
      <c r="Q43" s="1337"/>
      <c r="R43" s="1337"/>
      <c r="S43" s="1337"/>
      <c r="T43" s="1337"/>
      <c r="U43" s="1337"/>
      <c r="V43" s="1338"/>
      <c r="Y43" s="197"/>
      <c r="Z43" s="197"/>
      <c r="AA43" s="197"/>
      <c r="AB43" s="197"/>
      <c r="AC43" s="197"/>
      <c r="AD43" s="197"/>
      <c r="AE43" s="197"/>
      <c r="AF43" s="197"/>
      <c r="AG43" s="197"/>
      <c r="AH43" s="197"/>
      <c r="AI43" s="197"/>
      <c r="AJ43" s="197"/>
      <c r="AK43" s="197"/>
      <c r="AL43" s="197"/>
      <c r="AM43" s="197"/>
      <c r="AN43" s="197"/>
      <c r="AO43" s="197"/>
      <c r="AP43" s="197"/>
      <c r="AQ43" s="197"/>
      <c r="AR43" s="197"/>
    </row>
    <row r="44" spans="1:44" s="196" customFormat="1" ht="37.5" customHeight="1">
      <c r="B44" s="1325" t="s">
        <v>234</v>
      </c>
      <c r="C44" s="1326"/>
      <c r="D44" s="1326"/>
      <c r="E44" s="1327"/>
      <c r="F44" s="1339" t="s">
        <v>69</v>
      </c>
      <c r="G44" s="1340"/>
      <c r="H44" s="1325" t="s">
        <v>234</v>
      </c>
      <c r="I44" s="1326"/>
      <c r="J44" s="1326"/>
      <c r="K44" s="1327"/>
      <c r="L44" s="1339" t="s">
        <v>69</v>
      </c>
      <c r="M44" s="1340"/>
      <c r="N44" s="634"/>
      <c r="O44" s="1343" t="s">
        <v>234</v>
      </c>
      <c r="P44" s="1344"/>
      <c r="Q44" s="1344"/>
      <c r="R44" s="1344"/>
      <c r="S44" s="1345"/>
      <c r="T44" s="1349" t="s">
        <v>69</v>
      </c>
      <c r="U44" s="1344"/>
      <c r="V44" s="1350"/>
      <c r="Y44" s="197"/>
      <c r="Z44" s="197"/>
      <c r="AA44" s="197"/>
      <c r="AB44" s="197"/>
      <c r="AC44" s="197"/>
      <c r="AD44" s="197"/>
      <c r="AE44" s="197"/>
      <c r="AF44" s="197"/>
      <c r="AG44" s="197"/>
      <c r="AH44" s="197"/>
      <c r="AI44" s="197"/>
      <c r="AJ44" s="197"/>
      <c r="AK44" s="197"/>
      <c r="AL44" s="197"/>
      <c r="AM44" s="197"/>
      <c r="AN44" s="197"/>
      <c r="AO44" s="197"/>
      <c r="AP44" s="197"/>
      <c r="AQ44" s="197"/>
      <c r="AR44" s="197"/>
    </row>
    <row r="45" spans="1:44" s="196" customFormat="1" ht="37.5" customHeight="1" thickBot="1">
      <c r="B45" s="1328"/>
      <c r="C45" s="1329"/>
      <c r="D45" s="1329"/>
      <c r="E45" s="1330"/>
      <c r="F45" s="1341"/>
      <c r="G45" s="1342"/>
      <c r="H45" s="1328"/>
      <c r="I45" s="1329"/>
      <c r="J45" s="1329"/>
      <c r="K45" s="1330"/>
      <c r="L45" s="1341"/>
      <c r="M45" s="1353"/>
      <c r="N45" s="1342"/>
      <c r="O45" s="1346"/>
      <c r="P45" s="1347"/>
      <c r="Q45" s="1347"/>
      <c r="R45" s="1347"/>
      <c r="S45" s="1348"/>
      <c r="T45" s="1351"/>
      <c r="U45" s="1347"/>
      <c r="V45" s="1352"/>
      <c r="Y45" s="197"/>
      <c r="Z45" s="197"/>
      <c r="AA45" s="197"/>
      <c r="AB45" s="197"/>
      <c r="AC45" s="197"/>
      <c r="AD45" s="197"/>
      <c r="AE45" s="197"/>
      <c r="AF45" s="197"/>
      <c r="AG45" s="197"/>
      <c r="AH45" s="197"/>
      <c r="AI45" s="197"/>
      <c r="AJ45" s="197"/>
      <c r="AK45" s="197"/>
      <c r="AL45" s="197"/>
      <c r="AM45" s="197"/>
      <c r="AN45" s="197"/>
      <c r="AO45" s="197"/>
      <c r="AP45" s="197"/>
      <c r="AQ45" s="197"/>
      <c r="AR45" s="197"/>
    </row>
    <row r="46" spans="1:44" ht="7.5" customHeight="1">
      <c r="A46" s="1"/>
      <c r="B46" s="173"/>
      <c r="C46" s="194"/>
      <c r="D46" s="194"/>
      <c r="E46" s="194"/>
      <c r="F46" s="194"/>
      <c r="G46" s="194"/>
      <c r="H46" s="194"/>
      <c r="I46" s="194"/>
      <c r="J46" s="194"/>
      <c r="K46" s="194"/>
      <c r="L46" s="194"/>
      <c r="M46" s="195"/>
      <c r="N46" s="195"/>
      <c r="O46" s="173"/>
      <c r="P46" s="194"/>
      <c r="Q46" s="194"/>
      <c r="R46" s="194"/>
      <c r="S46" s="194"/>
      <c r="T46" s="194"/>
      <c r="U46" s="194"/>
      <c r="V46" s="194"/>
    </row>
    <row r="47" spans="1:44">
      <c r="A47" s="1"/>
      <c r="B47" s="22"/>
      <c r="C47" s="16"/>
      <c r="D47" s="22"/>
      <c r="E47" s="22"/>
      <c r="F47" s="22"/>
      <c r="G47" s="16"/>
      <c r="H47" s="16"/>
      <c r="I47" s="16"/>
      <c r="J47" s="16"/>
      <c r="K47" s="16"/>
      <c r="L47" s="16"/>
      <c r="M47" s="16"/>
      <c r="N47" s="16"/>
      <c r="O47" s="16"/>
      <c r="P47" s="16"/>
      <c r="Q47" s="16"/>
      <c r="R47" s="16"/>
      <c r="S47" s="16"/>
      <c r="T47" s="16"/>
      <c r="U47" s="16"/>
      <c r="V47" s="16"/>
      <c r="Y47" s="1"/>
      <c r="Z47" s="1"/>
      <c r="AA47" s="1"/>
      <c r="AB47" s="1"/>
      <c r="AC47" s="1"/>
      <c r="AD47" s="1"/>
      <c r="AE47" s="1"/>
      <c r="AF47" s="1"/>
      <c r="AG47" s="1"/>
      <c r="AH47" s="1"/>
      <c r="AI47" s="1"/>
      <c r="AJ47" s="1"/>
      <c r="AK47" s="1"/>
      <c r="AL47" s="1"/>
      <c r="AM47" s="1"/>
      <c r="AN47" s="1"/>
      <c r="AO47" s="1"/>
      <c r="AP47" s="1"/>
      <c r="AQ47" s="1"/>
      <c r="AR47" s="1"/>
    </row>
  </sheetData>
  <mergeCells count="196">
    <mergeCell ref="P29:V29"/>
    <mergeCell ref="P30:V30"/>
    <mergeCell ref="P31:V31"/>
    <mergeCell ref="P32:V32"/>
    <mergeCell ref="M29:N29"/>
    <mergeCell ref="M30:N30"/>
    <mergeCell ref="D15:G15"/>
    <mergeCell ref="I15:J15"/>
    <mergeCell ref="K15:L15"/>
    <mergeCell ref="P15:V15"/>
    <mergeCell ref="M31:N31"/>
    <mergeCell ref="M32:N32"/>
    <mergeCell ref="D16:G16"/>
    <mergeCell ref="I16:J16"/>
    <mergeCell ref="K16:L16"/>
    <mergeCell ref="P16:V16"/>
    <mergeCell ref="M15:N15"/>
    <mergeCell ref="M16:N16"/>
    <mergeCell ref="P14:V14"/>
    <mergeCell ref="B9:D9"/>
    <mergeCell ref="E9:I9"/>
    <mergeCell ref="M9:O9"/>
    <mergeCell ref="S10:V10"/>
    <mergeCell ref="B3:V5"/>
    <mergeCell ref="B7:D7"/>
    <mergeCell ref="E7:I7"/>
    <mergeCell ref="B8:D8"/>
    <mergeCell ref="E8:I8"/>
    <mergeCell ref="J7:L7"/>
    <mergeCell ref="J8:L8"/>
    <mergeCell ref="M7:Q7"/>
    <mergeCell ref="M8:Q8"/>
    <mergeCell ref="Q9:S9"/>
    <mergeCell ref="M14:N14"/>
    <mergeCell ref="B13:N13"/>
    <mergeCell ref="U9:V9"/>
    <mergeCell ref="N11:Q11"/>
    <mergeCell ref="N10:Q10"/>
    <mergeCell ref="B16:C16"/>
    <mergeCell ref="S11:V11"/>
    <mergeCell ref="B17:C17"/>
    <mergeCell ref="D17:G17"/>
    <mergeCell ref="I17:J17"/>
    <mergeCell ref="K17:L17"/>
    <mergeCell ref="P17:V17"/>
    <mergeCell ref="B18:C18"/>
    <mergeCell ref="D18:G18"/>
    <mergeCell ref="I18:J18"/>
    <mergeCell ref="K18:L18"/>
    <mergeCell ref="P18:V18"/>
    <mergeCell ref="M17:N17"/>
    <mergeCell ref="M18:N18"/>
    <mergeCell ref="E10:I11"/>
    <mergeCell ref="B10:D11"/>
    <mergeCell ref="J9:L11"/>
    <mergeCell ref="B15:C15"/>
    <mergeCell ref="B12:V12"/>
    <mergeCell ref="O13:V13"/>
    <mergeCell ref="B14:C14"/>
    <mergeCell ref="D14:G14"/>
    <mergeCell ref="I14:J14"/>
    <mergeCell ref="K14:L14"/>
    <mergeCell ref="B19:C19"/>
    <mergeCell ref="D19:G19"/>
    <mergeCell ref="I19:J19"/>
    <mergeCell ref="K19:L19"/>
    <mergeCell ref="P19:V19"/>
    <mergeCell ref="M19:N19"/>
    <mergeCell ref="B20:C20"/>
    <mergeCell ref="D20:G20"/>
    <mergeCell ref="I20:J20"/>
    <mergeCell ref="K20:L20"/>
    <mergeCell ref="P20:V20"/>
    <mergeCell ref="B21:C21"/>
    <mergeCell ref="D21:G21"/>
    <mergeCell ref="I21:J21"/>
    <mergeCell ref="K21:L21"/>
    <mergeCell ref="P21:V21"/>
    <mergeCell ref="M20:N20"/>
    <mergeCell ref="M21:N21"/>
    <mergeCell ref="B22:C22"/>
    <mergeCell ref="D22:G22"/>
    <mergeCell ref="I22:J22"/>
    <mergeCell ref="K22:L22"/>
    <mergeCell ref="P22:V22"/>
    <mergeCell ref="B23:C23"/>
    <mergeCell ref="D23:G23"/>
    <mergeCell ref="I23:J23"/>
    <mergeCell ref="K23:L23"/>
    <mergeCell ref="P23:V23"/>
    <mergeCell ref="M22:N22"/>
    <mergeCell ref="M23:N23"/>
    <mergeCell ref="B24:C24"/>
    <mergeCell ref="D24:G24"/>
    <mergeCell ref="I24:J24"/>
    <mergeCell ref="K24:L24"/>
    <mergeCell ref="P24:V24"/>
    <mergeCell ref="B25:C25"/>
    <mergeCell ref="D25:G25"/>
    <mergeCell ref="I25:J25"/>
    <mergeCell ref="K25:L25"/>
    <mergeCell ref="P25:V25"/>
    <mergeCell ref="M24:N24"/>
    <mergeCell ref="M25:N25"/>
    <mergeCell ref="B26:C26"/>
    <mergeCell ref="D26:G26"/>
    <mergeCell ref="I26:J26"/>
    <mergeCell ref="K26:L26"/>
    <mergeCell ref="P26:V26"/>
    <mergeCell ref="B27:C27"/>
    <mergeCell ref="D27:G27"/>
    <mergeCell ref="I27:J27"/>
    <mergeCell ref="K27:L27"/>
    <mergeCell ref="P27:V27"/>
    <mergeCell ref="M26:N26"/>
    <mergeCell ref="M27:N27"/>
    <mergeCell ref="B28:C28"/>
    <mergeCell ref="D28:G28"/>
    <mergeCell ref="I28:J28"/>
    <mergeCell ref="K28:L28"/>
    <mergeCell ref="P28:V28"/>
    <mergeCell ref="M28:N28"/>
    <mergeCell ref="B29:C29"/>
    <mergeCell ref="B30:C30"/>
    <mergeCell ref="B31:C31"/>
    <mergeCell ref="B32:C32"/>
    <mergeCell ref="B34:C34"/>
    <mergeCell ref="D34:G34"/>
    <mergeCell ref="I34:J34"/>
    <mergeCell ref="K34:L34"/>
    <mergeCell ref="D29:G29"/>
    <mergeCell ref="D30:G30"/>
    <mergeCell ref="D31:G31"/>
    <mergeCell ref="D32:G32"/>
    <mergeCell ref="D33:G33"/>
    <mergeCell ref="I29:J29"/>
    <mergeCell ref="K29:L29"/>
    <mergeCell ref="I30:J30"/>
    <mergeCell ref="K30:L30"/>
    <mergeCell ref="I31:J31"/>
    <mergeCell ref="K31:L31"/>
    <mergeCell ref="I32:J32"/>
    <mergeCell ref="K32:L32"/>
    <mergeCell ref="I33:J33"/>
    <mergeCell ref="P34:V34"/>
    <mergeCell ref="P33:V33"/>
    <mergeCell ref="M33:N33"/>
    <mergeCell ref="M34:N34"/>
    <mergeCell ref="B33:C33"/>
    <mergeCell ref="B35:C35"/>
    <mergeCell ref="D35:G35"/>
    <mergeCell ref="I35:J35"/>
    <mergeCell ref="K35:L35"/>
    <mergeCell ref="P35:V35"/>
    <mergeCell ref="K33:L33"/>
    <mergeCell ref="B36:C36"/>
    <mergeCell ref="D36:G36"/>
    <mergeCell ref="I36:J36"/>
    <mergeCell ref="K36:L36"/>
    <mergeCell ref="P36:V36"/>
    <mergeCell ref="M35:N35"/>
    <mergeCell ref="M36:N36"/>
    <mergeCell ref="B37:C37"/>
    <mergeCell ref="D37:G37"/>
    <mergeCell ref="I37:J37"/>
    <mergeCell ref="K37:L37"/>
    <mergeCell ref="P37:V37"/>
    <mergeCell ref="B38:C38"/>
    <mergeCell ref="D38:G38"/>
    <mergeCell ref="I38:J38"/>
    <mergeCell ref="K38:L38"/>
    <mergeCell ref="P38:V38"/>
    <mergeCell ref="M37:N37"/>
    <mergeCell ref="M38:N38"/>
    <mergeCell ref="B39:C39"/>
    <mergeCell ref="D39:G39"/>
    <mergeCell ref="I39:J39"/>
    <mergeCell ref="K39:L39"/>
    <mergeCell ref="P39:V39"/>
    <mergeCell ref="M39:N39"/>
    <mergeCell ref="B44:E44"/>
    <mergeCell ref="B45:E45"/>
    <mergeCell ref="H44:K44"/>
    <mergeCell ref="B41:V41"/>
    <mergeCell ref="B43:G43"/>
    <mergeCell ref="H43:M43"/>
    <mergeCell ref="O43:V43"/>
    <mergeCell ref="F44:G44"/>
    <mergeCell ref="L44:M44"/>
    <mergeCell ref="F45:G45"/>
    <mergeCell ref="H45:K45"/>
    <mergeCell ref="O44:S44"/>
    <mergeCell ref="O45:S45"/>
    <mergeCell ref="T44:V44"/>
    <mergeCell ref="T45:V45"/>
    <mergeCell ref="L45:N45"/>
  </mergeCells>
  <dataValidations count="6">
    <dataValidation type="list" allowBlank="1" showInputMessage="1" showErrorMessage="1" sqref="O42 O46 O40" xr:uid="{07E9E716-18B9-431D-B7E7-281FF320E627}">
      <formula1>$AI$13:$AI$13</formula1>
    </dataValidation>
    <dataValidation type="list" allowBlank="1" showInputMessage="1" showErrorMessage="1" sqref="WWB983049:WWC983081 ADH14:ADI46 TL14:TM46 JP14:JQ46 WWB14:WWC46 WMF14:WMG46 WCJ14:WCK46 VSN14:VSO46 VIR14:VIS46 UYV14:UYW46 UOZ14:UPA46 UFD14:UFE46 TVH14:TVI46 TLL14:TLM46 TBP14:TBQ46 SRT14:SRU46 SHX14:SHY46 RYB14:RYC46 ROF14:ROG46 REJ14:REK46 QUN14:QUO46 QKR14:QKS46 QAV14:QAW46 PQZ14:PRA46 PHD14:PHE46 OXH14:OXI46 ONL14:ONM46 ODP14:ODQ46 NTT14:NTU46 NJX14:NJY46 NAB14:NAC46 MQF14:MQG46 MGJ14:MGK46 LWN14:LWO46 LMR14:LMS46 LCV14:LCW46 KSZ14:KTA46 KJD14:KJE46 JZH14:JZI46 JPL14:JPM46 JFP14:JFQ46 IVT14:IVU46 ILX14:ILY46 ICB14:ICC46 HSF14:HSG46 HIJ14:HIK46 GYN14:GYO46 GOR14:GOS46 GEV14:GEW46 FUZ14:FVA46 FLD14:FLE46 FBH14:FBI46 ERL14:ERM46 EHP14:EHQ46 DXT14:DXU46 DNX14:DNY46 DEB14:DEC46 CUF14:CUG46 CKJ14:CKK46 CAN14:CAO46 BQR14:BQS46 BGV14:BGW46 AWZ14:AXA46 AND14:ANE46 WMF983049:WMG983081 P65545:V65577 JP65545:JQ65577 TL65545:TM65577 ADH65545:ADI65577 AND65545:ANE65577 AWZ65545:AXA65577 BGV65545:BGW65577 BQR65545:BQS65577 CAN65545:CAO65577 CKJ65545:CKK65577 CUF65545:CUG65577 DEB65545:DEC65577 DNX65545:DNY65577 DXT65545:DXU65577 EHP65545:EHQ65577 ERL65545:ERM65577 FBH65545:FBI65577 FLD65545:FLE65577 FUZ65545:FVA65577 GEV65545:GEW65577 GOR65545:GOS65577 GYN65545:GYO65577 HIJ65545:HIK65577 HSF65545:HSG65577 ICB65545:ICC65577 ILX65545:ILY65577 IVT65545:IVU65577 JFP65545:JFQ65577 JPL65545:JPM65577 JZH65545:JZI65577 KJD65545:KJE65577 KSZ65545:KTA65577 LCV65545:LCW65577 LMR65545:LMS65577 LWN65545:LWO65577 MGJ65545:MGK65577 MQF65545:MQG65577 NAB65545:NAC65577 NJX65545:NJY65577 NTT65545:NTU65577 ODP65545:ODQ65577 ONL65545:ONM65577 OXH65545:OXI65577 PHD65545:PHE65577 PQZ65545:PRA65577 QAV65545:QAW65577 QKR65545:QKS65577 QUN65545:QUO65577 REJ65545:REK65577 ROF65545:ROG65577 RYB65545:RYC65577 SHX65545:SHY65577 SRT65545:SRU65577 TBP65545:TBQ65577 TLL65545:TLM65577 TVH65545:TVI65577 UFD65545:UFE65577 UOZ65545:UPA65577 UYV65545:UYW65577 VIR65545:VIS65577 VSN65545:VSO65577 WCJ65545:WCK65577 WMF65545:WMG65577 WWB65545:WWC65577 P131081:V131113 JP131081:JQ131113 TL131081:TM131113 ADH131081:ADI131113 AND131081:ANE131113 AWZ131081:AXA131113 BGV131081:BGW131113 BQR131081:BQS131113 CAN131081:CAO131113 CKJ131081:CKK131113 CUF131081:CUG131113 DEB131081:DEC131113 DNX131081:DNY131113 DXT131081:DXU131113 EHP131081:EHQ131113 ERL131081:ERM131113 FBH131081:FBI131113 FLD131081:FLE131113 FUZ131081:FVA131113 GEV131081:GEW131113 GOR131081:GOS131113 GYN131081:GYO131113 HIJ131081:HIK131113 HSF131081:HSG131113 ICB131081:ICC131113 ILX131081:ILY131113 IVT131081:IVU131113 JFP131081:JFQ131113 JPL131081:JPM131113 JZH131081:JZI131113 KJD131081:KJE131113 KSZ131081:KTA131113 LCV131081:LCW131113 LMR131081:LMS131113 LWN131081:LWO131113 MGJ131081:MGK131113 MQF131081:MQG131113 NAB131081:NAC131113 NJX131081:NJY131113 NTT131081:NTU131113 ODP131081:ODQ131113 ONL131081:ONM131113 OXH131081:OXI131113 PHD131081:PHE131113 PQZ131081:PRA131113 QAV131081:QAW131113 QKR131081:QKS131113 QUN131081:QUO131113 REJ131081:REK131113 ROF131081:ROG131113 RYB131081:RYC131113 SHX131081:SHY131113 SRT131081:SRU131113 TBP131081:TBQ131113 TLL131081:TLM131113 TVH131081:TVI131113 UFD131081:UFE131113 UOZ131081:UPA131113 UYV131081:UYW131113 VIR131081:VIS131113 VSN131081:VSO131113 WCJ131081:WCK131113 WMF131081:WMG131113 WWB131081:WWC131113 P196617:V196649 JP196617:JQ196649 TL196617:TM196649 ADH196617:ADI196649 AND196617:ANE196649 AWZ196617:AXA196649 BGV196617:BGW196649 BQR196617:BQS196649 CAN196617:CAO196649 CKJ196617:CKK196649 CUF196617:CUG196649 DEB196617:DEC196649 DNX196617:DNY196649 DXT196617:DXU196649 EHP196617:EHQ196649 ERL196617:ERM196649 FBH196617:FBI196649 FLD196617:FLE196649 FUZ196617:FVA196649 GEV196617:GEW196649 GOR196617:GOS196649 GYN196617:GYO196649 HIJ196617:HIK196649 HSF196617:HSG196649 ICB196617:ICC196649 ILX196617:ILY196649 IVT196617:IVU196649 JFP196617:JFQ196649 JPL196617:JPM196649 JZH196617:JZI196649 KJD196617:KJE196649 KSZ196617:KTA196649 LCV196617:LCW196649 LMR196617:LMS196649 LWN196617:LWO196649 MGJ196617:MGK196649 MQF196617:MQG196649 NAB196617:NAC196649 NJX196617:NJY196649 NTT196617:NTU196649 ODP196617:ODQ196649 ONL196617:ONM196649 OXH196617:OXI196649 PHD196617:PHE196649 PQZ196617:PRA196649 QAV196617:QAW196649 QKR196617:QKS196649 QUN196617:QUO196649 REJ196617:REK196649 ROF196617:ROG196649 RYB196617:RYC196649 SHX196617:SHY196649 SRT196617:SRU196649 TBP196617:TBQ196649 TLL196617:TLM196649 TVH196617:TVI196649 UFD196617:UFE196649 UOZ196617:UPA196649 UYV196617:UYW196649 VIR196617:VIS196649 VSN196617:VSO196649 WCJ196617:WCK196649 WMF196617:WMG196649 WWB196617:WWC196649 P262153:V262185 JP262153:JQ262185 TL262153:TM262185 ADH262153:ADI262185 AND262153:ANE262185 AWZ262153:AXA262185 BGV262153:BGW262185 BQR262153:BQS262185 CAN262153:CAO262185 CKJ262153:CKK262185 CUF262153:CUG262185 DEB262153:DEC262185 DNX262153:DNY262185 DXT262153:DXU262185 EHP262153:EHQ262185 ERL262153:ERM262185 FBH262153:FBI262185 FLD262153:FLE262185 FUZ262153:FVA262185 GEV262153:GEW262185 GOR262153:GOS262185 GYN262153:GYO262185 HIJ262153:HIK262185 HSF262153:HSG262185 ICB262153:ICC262185 ILX262153:ILY262185 IVT262153:IVU262185 JFP262153:JFQ262185 JPL262153:JPM262185 JZH262153:JZI262185 KJD262153:KJE262185 KSZ262153:KTA262185 LCV262153:LCW262185 LMR262153:LMS262185 LWN262153:LWO262185 MGJ262153:MGK262185 MQF262153:MQG262185 NAB262153:NAC262185 NJX262153:NJY262185 NTT262153:NTU262185 ODP262153:ODQ262185 ONL262153:ONM262185 OXH262153:OXI262185 PHD262153:PHE262185 PQZ262153:PRA262185 QAV262153:QAW262185 QKR262153:QKS262185 QUN262153:QUO262185 REJ262153:REK262185 ROF262153:ROG262185 RYB262153:RYC262185 SHX262153:SHY262185 SRT262153:SRU262185 TBP262153:TBQ262185 TLL262153:TLM262185 TVH262153:TVI262185 UFD262153:UFE262185 UOZ262153:UPA262185 UYV262153:UYW262185 VIR262153:VIS262185 VSN262153:VSO262185 WCJ262153:WCK262185 WMF262153:WMG262185 WWB262153:WWC262185 P327689:V327721 JP327689:JQ327721 TL327689:TM327721 ADH327689:ADI327721 AND327689:ANE327721 AWZ327689:AXA327721 BGV327689:BGW327721 BQR327689:BQS327721 CAN327689:CAO327721 CKJ327689:CKK327721 CUF327689:CUG327721 DEB327689:DEC327721 DNX327689:DNY327721 DXT327689:DXU327721 EHP327689:EHQ327721 ERL327689:ERM327721 FBH327689:FBI327721 FLD327689:FLE327721 FUZ327689:FVA327721 GEV327689:GEW327721 GOR327689:GOS327721 GYN327689:GYO327721 HIJ327689:HIK327721 HSF327689:HSG327721 ICB327689:ICC327721 ILX327689:ILY327721 IVT327689:IVU327721 JFP327689:JFQ327721 JPL327689:JPM327721 JZH327689:JZI327721 KJD327689:KJE327721 KSZ327689:KTA327721 LCV327689:LCW327721 LMR327689:LMS327721 LWN327689:LWO327721 MGJ327689:MGK327721 MQF327689:MQG327721 NAB327689:NAC327721 NJX327689:NJY327721 NTT327689:NTU327721 ODP327689:ODQ327721 ONL327689:ONM327721 OXH327689:OXI327721 PHD327689:PHE327721 PQZ327689:PRA327721 QAV327689:QAW327721 QKR327689:QKS327721 QUN327689:QUO327721 REJ327689:REK327721 ROF327689:ROG327721 RYB327689:RYC327721 SHX327689:SHY327721 SRT327689:SRU327721 TBP327689:TBQ327721 TLL327689:TLM327721 TVH327689:TVI327721 UFD327689:UFE327721 UOZ327689:UPA327721 UYV327689:UYW327721 VIR327689:VIS327721 VSN327689:VSO327721 WCJ327689:WCK327721 WMF327689:WMG327721 WWB327689:WWC327721 P393225:V393257 JP393225:JQ393257 TL393225:TM393257 ADH393225:ADI393257 AND393225:ANE393257 AWZ393225:AXA393257 BGV393225:BGW393257 BQR393225:BQS393257 CAN393225:CAO393257 CKJ393225:CKK393257 CUF393225:CUG393257 DEB393225:DEC393257 DNX393225:DNY393257 DXT393225:DXU393257 EHP393225:EHQ393257 ERL393225:ERM393257 FBH393225:FBI393257 FLD393225:FLE393257 FUZ393225:FVA393257 GEV393225:GEW393257 GOR393225:GOS393257 GYN393225:GYO393257 HIJ393225:HIK393257 HSF393225:HSG393257 ICB393225:ICC393257 ILX393225:ILY393257 IVT393225:IVU393257 JFP393225:JFQ393257 JPL393225:JPM393257 JZH393225:JZI393257 KJD393225:KJE393257 KSZ393225:KTA393257 LCV393225:LCW393257 LMR393225:LMS393257 LWN393225:LWO393257 MGJ393225:MGK393257 MQF393225:MQG393257 NAB393225:NAC393257 NJX393225:NJY393257 NTT393225:NTU393257 ODP393225:ODQ393257 ONL393225:ONM393257 OXH393225:OXI393257 PHD393225:PHE393257 PQZ393225:PRA393257 QAV393225:QAW393257 QKR393225:QKS393257 QUN393225:QUO393257 REJ393225:REK393257 ROF393225:ROG393257 RYB393225:RYC393257 SHX393225:SHY393257 SRT393225:SRU393257 TBP393225:TBQ393257 TLL393225:TLM393257 TVH393225:TVI393257 UFD393225:UFE393257 UOZ393225:UPA393257 UYV393225:UYW393257 VIR393225:VIS393257 VSN393225:VSO393257 WCJ393225:WCK393257 WMF393225:WMG393257 WWB393225:WWC393257 P458761:V458793 JP458761:JQ458793 TL458761:TM458793 ADH458761:ADI458793 AND458761:ANE458793 AWZ458761:AXA458793 BGV458761:BGW458793 BQR458761:BQS458793 CAN458761:CAO458793 CKJ458761:CKK458793 CUF458761:CUG458793 DEB458761:DEC458793 DNX458761:DNY458793 DXT458761:DXU458793 EHP458761:EHQ458793 ERL458761:ERM458793 FBH458761:FBI458793 FLD458761:FLE458793 FUZ458761:FVA458793 GEV458761:GEW458793 GOR458761:GOS458793 GYN458761:GYO458793 HIJ458761:HIK458793 HSF458761:HSG458793 ICB458761:ICC458793 ILX458761:ILY458793 IVT458761:IVU458793 JFP458761:JFQ458793 JPL458761:JPM458793 JZH458761:JZI458793 KJD458761:KJE458793 KSZ458761:KTA458793 LCV458761:LCW458793 LMR458761:LMS458793 LWN458761:LWO458793 MGJ458761:MGK458793 MQF458761:MQG458793 NAB458761:NAC458793 NJX458761:NJY458793 NTT458761:NTU458793 ODP458761:ODQ458793 ONL458761:ONM458793 OXH458761:OXI458793 PHD458761:PHE458793 PQZ458761:PRA458793 QAV458761:QAW458793 QKR458761:QKS458793 QUN458761:QUO458793 REJ458761:REK458793 ROF458761:ROG458793 RYB458761:RYC458793 SHX458761:SHY458793 SRT458761:SRU458793 TBP458761:TBQ458793 TLL458761:TLM458793 TVH458761:TVI458793 UFD458761:UFE458793 UOZ458761:UPA458793 UYV458761:UYW458793 VIR458761:VIS458793 VSN458761:VSO458793 WCJ458761:WCK458793 WMF458761:WMG458793 WWB458761:WWC458793 P524297:V524329 JP524297:JQ524329 TL524297:TM524329 ADH524297:ADI524329 AND524297:ANE524329 AWZ524297:AXA524329 BGV524297:BGW524329 BQR524297:BQS524329 CAN524297:CAO524329 CKJ524297:CKK524329 CUF524297:CUG524329 DEB524297:DEC524329 DNX524297:DNY524329 DXT524297:DXU524329 EHP524297:EHQ524329 ERL524297:ERM524329 FBH524297:FBI524329 FLD524297:FLE524329 FUZ524297:FVA524329 GEV524297:GEW524329 GOR524297:GOS524329 GYN524297:GYO524329 HIJ524297:HIK524329 HSF524297:HSG524329 ICB524297:ICC524329 ILX524297:ILY524329 IVT524297:IVU524329 JFP524297:JFQ524329 JPL524297:JPM524329 JZH524297:JZI524329 KJD524297:KJE524329 KSZ524297:KTA524329 LCV524297:LCW524329 LMR524297:LMS524329 LWN524297:LWO524329 MGJ524297:MGK524329 MQF524297:MQG524329 NAB524297:NAC524329 NJX524297:NJY524329 NTT524297:NTU524329 ODP524297:ODQ524329 ONL524297:ONM524329 OXH524297:OXI524329 PHD524297:PHE524329 PQZ524297:PRA524329 QAV524297:QAW524329 QKR524297:QKS524329 QUN524297:QUO524329 REJ524297:REK524329 ROF524297:ROG524329 RYB524297:RYC524329 SHX524297:SHY524329 SRT524297:SRU524329 TBP524297:TBQ524329 TLL524297:TLM524329 TVH524297:TVI524329 UFD524297:UFE524329 UOZ524297:UPA524329 UYV524297:UYW524329 VIR524297:VIS524329 VSN524297:VSO524329 WCJ524297:WCK524329 WMF524297:WMG524329 WWB524297:WWC524329 P589833:V589865 JP589833:JQ589865 TL589833:TM589865 ADH589833:ADI589865 AND589833:ANE589865 AWZ589833:AXA589865 BGV589833:BGW589865 BQR589833:BQS589865 CAN589833:CAO589865 CKJ589833:CKK589865 CUF589833:CUG589865 DEB589833:DEC589865 DNX589833:DNY589865 DXT589833:DXU589865 EHP589833:EHQ589865 ERL589833:ERM589865 FBH589833:FBI589865 FLD589833:FLE589865 FUZ589833:FVA589865 GEV589833:GEW589865 GOR589833:GOS589865 GYN589833:GYO589865 HIJ589833:HIK589865 HSF589833:HSG589865 ICB589833:ICC589865 ILX589833:ILY589865 IVT589833:IVU589865 JFP589833:JFQ589865 JPL589833:JPM589865 JZH589833:JZI589865 KJD589833:KJE589865 KSZ589833:KTA589865 LCV589833:LCW589865 LMR589833:LMS589865 LWN589833:LWO589865 MGJ589833:MGK589865 MQF589833:MQG589865 NAB589833:NAC589865 NJX589833:NJY589865 NTT589833:NTU589865 ODP589833:ODQ589865 ONL589833:ONM589865 OXH589833:OXI589865 PHD589833:PHE589865 PQZ589833:PRA589865 QAV589833:QAW589865 QKR589833:QKS589865 QUN589833:QUO589865 REJ589833:REK589865 ROF589833:ROG589865 RYB589833:RYC589865 SHX589833:SHY589865 SRT589833:SRU589865 TBP589833:TBQ589865 TLL589833:TLM589865 TVH589833:TVI589865 UFD589833:UFE589865 UOZ589833:UPA589865 UYV589833:UYW589865 VIR589833:VIS589865 VSN589833:VSO589865 WCJ589833:WCK589865 WMF589833:WMG589865 WWB589833:WWC589865 P655369:V655401 JP655369:JQ655401 TL655369:TM655401 ADH655369:ADI655401 AND655369:ANE655401 AWZ655369:AXA655401 BGV655369:BGW655401 BQR655369:BQS655401 CAN655369:CAO655401 CKJ655369:CKK655401 CUF655369:CUG655401 DEB655369:DEC655401 DNX655369:DNY655401 DXT655369:DXU655401 EHP655369:EHQ655401 ERL655369:ERM655401 FBH655369:FBI655401 FLD655369:FLE655401 FUZ655369:FVA655401 GEV655369:GEW655401 GOR655369:GOS655401 GYN655369:GYO655401 HIJ655369:HIK655401 HSF655369:HSG655401 ICB655369:ICC655401 ILX655369:ILY655401 IVT655369:IVU655401 JFP655369:JFQ655401 JPL655369:JPM655401 JZH655369:JZI655401 KJD655369:KJE655401 KSZ655369:KTA655401 LCV655369:LCW655401 LMR655369:LMS655401 LWN655369:LWO655401 MGJ655369:MGK655401 MQF655369:MQG655401 NAB655369:NAC655401 NJX655369:NJY655401 NTT655369:NTU655401 ODP655369:ODQ655401 ONL655369:ONM655401 OXH655369:OXI655401 PHD655369:PHE655401 PQZ655369:PRA655401 QAV655369:QAW655401 QKR655369:QKS655401 QUN655369:QUO655401 REJ655369:REK655401 ROF655369:ROG655401 RYB655369:RYC655401 SHX655369:SHY655401 SRT655369:SRU655401 TBP655369:TBQ655401 TLL655369:TLM655401 TVH655369:TVI655401 UFD655369:UFE655401 UOZ655369:UPA655401 UYV655369:UYW655401 VIR655369:VIS655401 VSN655369:VSO655401 WCJ655369:WCK655401 WMF655369:WMG655401 WWB655369:WWC655401 P720905:V720937 JP720905:JQ720937 TL720905:TM720937 ADH720905:ADI720937 AND720905:ANE720937 AWZ720905:AXA720937 BGV720905:BGW720937 BQR720905:BQS720937 CAN720905:CAO720937 CKJ720905:CKK720937 CUF720905:CUG720937 DEB720905:DEC720937 DNX720905:DNY720937 DXT720905:DXU720937 EHP720905:EHQ720937 ERL720905:ERM720937 FBH720905:FBI720937 FLD720905:FLE720937 FUZ720905:FVA720937 GEV720905:GEW720937 GOR720905:GOS720937 GYN720905:GYO720937 HIJ720905:HIK720937 HSF720905:HSG720937 ICB720905:ICC720937 ILX720905:ILY720937 IVT720905:IVU720937 JFP720905:JFQ720937 JPL720905:JPM720937 JZH720905:JZI720937 KJD720905:KJE720937 KSZ720905:KTA720937 LCV720905:LCW720937 LMR720905:LMS720937 LWN720905:LWO720937 MGJ720905:MGK720937 MQF720905:MQG720937 NAB720905:NAC720937 NJX720905:NJY720937 NTT720905:NTU720937 ODP720905:ODQ720937 ONL720905:ONM720937 OXH720905:OXI720937 PHD720905:PHE720937 PQZ720905:PRA720937 QAV720905:QAW720937 QKR720905:QKS720937 QUN720905:QUO720937 REJ720905:REK720937 ROF720905:ROG720937 RYB720905:RYC720937 SHX720905:SHY720937 SRT720905:SRU720937 TBP720905:TBQ720937 TLL720905:TLM720937 TVH720905:TVI720937 UFD720905:UFE720937 UOZ720905:UPA720937 UYV720905:UYW720937 VIR720905:VIS720937 VSN720905:VSO720937 WCJ720905:WCK720937 WMF720905:WMG720937 WWB720905:WWC720937 P786441:V786473 JP786441:JQ786473 TL786441:TM786473 ADH786441:ADI786473 AND786441:ANE786473 AWZ786441:AXA786473 BGV786441:BGW786473 BQR786441:BQS786473 CAN786441:CAO786473 CKJ786441:CKK786473 CUF786441:CUG786473 DEB786441:DEC786473 DNX786441:DNY786473 DXT786441:DXU786473 EHP786441:EHQ786473 ERL786441:ERM786473 FBH786441:FBI786473 FLD786441:FLE786473 FUZ786441:FVA786473 GEV786441:GEW786473 GOR786441:GOS786473 GYN786441:GYO786473 HIJ786441:HIK786473 HSF786441:HSG786473 ICB786441:ICC786473 ILX786441:ILY786473 IVT786441:IVU786473 JFP786441:JFQ786473 JPL786441:JPM786473 JZH786441:JZI786473 KJD786441:KJE786473 KSZ786441:KTA786473 LCV786441:LCW786473 LMR786441:LMS786473 LWN786441:LWO786473 MGJ786441:MGK786473 MQF786441:MQG786473 NAB786441:NAC786473 NJX786441:NJY786473 NTT786441:NTU786473 ODP786441:ODQ786473 ONL786441:ONM786473 OXH786441:OXI786473 PHD786441:PHE786473 PQZ786441:PRA786473 QAV786441:QAW786473 QKR786441:QKS786473 QUN786441:QUO786473 REJ786441:REK786473 ROF786441:ROG786473 RYB786441:RYC786473 SHX786441:SHY786473 SRT786441:SRU786473 TBP786441:TBQ786473 TLL786441:TLM786473 TVH786441:TVI786473 UFD786441:UFE786473 UOZ786441:UPA786473 UYV786441:UYW786473 VIR786441:VIS786473 VSN786441:VSO786473 WCJ786441:WCK786473 WMF786441:WMG786473 WWB786441:WWC786473 P851977:V852009 JP851977:JQ852009 TL851977:TM852009 ADH851977:ADI852009 AND851977:ANE852009 AWZ851977:AXA852009 BGV851977:BGW852009 BQR851977:BQS852009 CAN851977:CAO852009 CKJ851977:CKK852009 CUF851977:CUG852009 DEB851977:DEC852009 DNX851977:DNY852009 DXT851977:DXU852009 EHP851977:EHQ852009 ERL851977:ERM852009 FBH851977:FBI852009 FLD851977:FLE852009 FUZ851977:FVA852009 GEV851977:GEW852009 GOR851977:GOS852009 GYN851977:GYO852009 HIJ851977:HIK852009 HSF851977:HSG852009 ICB851977:ICC852009 ILX851977:ILY852009 IVT851977:IVU852009 JFP851977:JFQ852009 JPL851977:JPM852009 JZH851977:JZI852009 KJD851977:KJE852009 KSZ851977:KTA852009 LCV851977:LCW852009 LMR851977:LMS852009 LWN851977:LWO852009 MGJ851977:MGK852009 MQF851977:MQG852009 NAB851977:NAC852009 NJX851977:NJY852009 NTT851977:NTU852009 ODP851977:ODQ852009 ONL851977:ONM852009 OXH851977:OXI852009 PHD851977:PHE852009 PQZ851977:PRA852009 QAV851977:QAW852009 QKR851977:QKS852009 QUN851977:QUO852009 REJ851977:REK852009 ROF851977:ROG852009 RYB851977:RYC852009 SHX851977:SHY852009 SRT851977:SRU852009 TBP851977:TBQ852009 TLL851977:TLM852009 TVH851977:TVI852009 UFD851977:UFE852009 UOZ851977:UPA852009 UYV851977:UYW852009 VIR851977:VIS852009 VSN851977:VSO852009 WCJ851977:WCK852009 WMF851977:WMG852009 WWB851977:WWC852009 P917513:V917545 JP917513:JQ917545 TL917513:TM917545 ADH917513:ADI917545 AND917513:ANE917545 AWZ917513:AXA917545 BGV917513:BGW917545 BQR917513:BQS917545 CAN917513:CAO917545 CKJ917513:CKK917545 CUF917513:CUG917545 DEB917513:DEC917545 DNX917513:DNY917545 DXT917513:DXU917545 EHP917513:EHQ917545 ERL917513:ERM917545 FBH917513:FBI917545 FLD917513:FLE917545 FUZ917513:FVA917545 GEV917513:GEW917545 GOR917513:GOS917545 GYN917513:GYO917545 HIJ917513:HIK917545 HSF917513:HSG917545 ICB917513:ICC917545 ILX917513:ILY917545 IVT917513:IVU917545 JFP917513:JFQ917545 JPL917513:JPM917545 JZH917513:JZI917545 KJD917513:KJE917545 KSZ917513:KTA917545 LCV917513:LCW917545 LMR917513:LMS917545 LWN917513:LWO917545 MGJ917513:MGK917545 MQF917513:MQG917545 NAB917513:NAC917545 NJX917513:NJY917545 NTT917513:NTU917545 ODP917513:ODQ917545 ONL917513:ONM917545 OXH917513:OXI917545 PHD917513:PHE917545 PQZ917513:PRA917545 QAV917513:QAW917545 QKR917513:QKS917545 QUN917513:QUO917545 REJ917513:REK917545 ROF917513:ROG917545 RYB917513:RYC917545 SHX917513:SHY917545 SRT917513:SRU917545 TBP917513:TBQ917545 TLL917513:TLM917545 TVH917513:TVI917545 UFD917513:UFE917545 UOZ917513:UPA917545 UYV917513:UYW917545 VIR917513:VIS917545 VSN917513:VSO917545 WCJ917513:WCK917545 WMF917513:WMG917545 WWB917513:WWC917545 P983049:V983081 JP983049:JQ983081 TL983049:TM983081 ADH983049:ADI983081 AND983049:ANE983081 AWZ983049:AXA983081 BGV983049:BGW983081 BQR983049:BQS983081 CAN983049:CAO983081 CKJ983049:CKK983081 CUF983049:CUG983081 DEB983049:DEC983081 DNX983049:DNY983081 DXT983049:DXU983081 EHP983049:EHQ983081 ERL983049:ERM983081 FBH983049:FBI983081 FLD983049:FLE983081 FUZ983049:FVA983081 GEV983049:GEW983081 GOR983049:GOS983081 GYN983049:GYO983081 HIJ983049:HIK983081 HSF983049:HSG983081 ICB983049:ICC983081 ILX983049:ILY983081 IVT983049:IVU983081 JFP983049:JFQ983081 JPL983049:JPM983081 JZH983049:JZI983081 KJD983049:KJE983081 KSZ983049:KTA983081 LCV983049:LCW983081 LMR983049:LMS983081 LWN983049:LWO983081 MGJ983049:MGK983081 MQF983049:MQG983081 NAB983049:NAC983081 NJX983049:NJY983081 NTT983049:NTU983081 ODP983049:ODQ983081 ONL983049:ONM983081 OXH983049:OXI983081 PHD983049:PHE983081 PQZ983049:PRA983081 QAV983049:QAW983081 QKR983049:QKS983081 QUN983049:QUO983081 REJ983049:REK983081 ROF983049:ROG983081 RYB983049:RYC983081 SHX983049:SHY983081 SRT983049:SRU983081 TBP983049:TBQ983081 TLL983049:TLM983081 TVH983049:TVI983081 UFD983049:UFE983081 UOZ983049:UPA983081 UYV983049:UYW983081 VIR983049:VIS983081 VSN983049:VSO983081 WCJ983049:WCK983081" xr:uid="{9126225A-DAEB-4633-9353-52497DF5A12D}">
      <formula1>$AJ$13:$AJ$13</formula1>
    </dataValidation>
    <dataValidation type="list" allowBlank="1" showInputMessage="1" showErrorMessage="1" sqref="WWA983047:WWD983047 JO11:JR12 WME983047:WMH983047 WCI983047:WCL983047 VSM983047:VSP983047 VIQ983047:VIT983047 UYU983047:UYX983047 UOY983047:UPB983047 UFC983047:UFF983047 TVG983047:TVJ983047 TLK983047:TLN983047 TBO983047:TBR983047 SRS983047:SRV983047 SHW983047:SHZ983047 RYA983047:RYD983047 ROE983047:ROH983047 REI983047:REL983047 QUM983047:QUP983047 QKQ983047:QKT983047 QAU983047:QAX983047 PQY983047:PRB983047 PHC983047:PHF983047 OXG983047:OXJ983047 ONK983047:ONN983047 ODO983047:ODR983047 NTS983047:NTV983047 NJW983047:NJZ983047 NAA983047:NAD983047 MQE983047:MQH983047 MGI983047:MGL983047 LWM983047:LWP983047 LMQ983047:LMT983047 LCU983047:LCX983047 KSY983047:KTB983047 KJC983047:KJF983047 JZG983047:JZJ983047 JPK983047:JPN983047 JFO983047:JFR983047 IVS983047:IVV983047 ILW983047:ILZ983047 ICA983047:ICD983047 HSE983047:HSH983047 HII983047:HIL983047 GYM983047:GYP983047 GOQ983047:GOT983047 GEU983047:GEX983047 FUY983047:FVB983047 FLC983047:FLF983047 FBG983047:FBJ983047 ERK983047:ERN983047 EHO983047:EHR983047 DXS983047:DXV983047 DNW983047:DNZ983047 DEA983047:DED983047 CUE983047:CUH983047 CKI983047:CKL983047 CAM983047:CAP983047 BQQ983047:BQT983047 BGU983047:BGX983047 AWY983047:AXB983047 ANC983047:ANF983047 ADG983047:ADJ983047 TK983047:TN983047 JO983047:JR983047 O983047:V983047 WWA917511:WWD917511 WME917511:WMH917511 WCI917511:WCL917511 VSM917511:VSP917511 VIQ917511:VIT917511 UYU917511:UYX917511 UOY917511:UPB917511 UFC917511:UFF917511 TVG917511:TVJ917511 TLK917511:TLN917511 TBO917511:TBR917511 SRS917511:SRV917511 SHW917511:SHZ917511 RYA917511:RYD917511 ROE917511:ROH917511 REI917511:REL917511 QUM917511:QUP917511 QKQ917511:QKT917511 QAU917511:QAX917511 PQY917511:PRB917511 PHC917511:PHF917511 OXG917511:OXJ917511 ONK917511:ONN917511 ODO917511:ODR917511 NTS917511:NTV917511 NJW917511:NJZ917511 NAA917511:NAD917511 MQE917511:MQH917511 MGI917511:MGL917511 LWM917511:LWP917511 LMQ917511:LMT917511 LCU917511:LCX917511 KSY917511:KTB917511 KJC917511:KJF917511 JZG917511:JZJ917511 JPK917511:JPN917511 JFO917511:JFR917511 IVS917511:IVV917511 ILW917511:ILZ917511 ICA917511:ICD917511 HSE917511:HSH917511 HII917511:HIL917511 GYM917511:GYP917511 GOQ917511:GOT917511 GEU917511:GEX917511 FUY917511:FVB917511 FLC917511:FLF917511 FBG917511:FBJ917511 ERK917511:ERN917511 EHO917511:EHR917511 DXS917511:DXV917511 DNW917511:DNZ917511 DEA917511:DED917511 CUE917511:CUH917511 CKI917511:CKL917511 CAM917511:CAP917511 BQQ917511:BQT917511 BGU917511:BGX917511 AWY917511:AXB917511 ANC917511:ANF917511 ADG917511:ADJ917511 TK917511:TN917511 JO917511:JR917511 O917511:V917511 WWA851975:WWD851975 WME851975:WMH851975 WCI851975:WCL851975 VSM851975:VSP851975 VIQ851975:VIT851975 UYU851975:UYX851975 UOY851975:UPB851975 UFC851975:UFF851975 TVG851975:TVJ851975 TLK851975:TLN851975 TBO851975:TBR851975 SRS851975:SRV851975 SHW851975:SHZ851975 RYA851975:RYD851975 ROE851975:ROH851975 REI851975:REL851975 QUM851975:QUP851975 QKQ851975:QKT851975 QAU851975:QAX851975 PQY851975:PRB851975 PHC851975:PHF851975 OXG851975:OXJ851975 ONK851975:ONN851975 ODO851975:ODR851975 NTS851975:NTV851975 NJW851975:NJZ851975 NAA851975:NAD851975 MQE851975:MQH851975 MGI851975:MGL851975 LWM851975:LWP851975 LMQ851975:LMT851975 LCU851975:LCX851975 KSY851975:KTB851975 KJC851975:KJF851975 JZG851975:JZJ851975 JPK851975:JPN851975 JFO851975:JFR851975 IVS851975:IVV851975 ILW851975:ILZ851975 ICA851975:ICD851975 HSE851975:HSH851975 HII851975:HIL851975 GYM851975:GYP851975 GOQ851975:GOT851975 GEU851975:GEX851975 FUY851975:FVB851975 FLC851975:FLF851975 FBG851975:FBJ851975 ERK851975:ERN851975 EHO851975:EHR851975 DXS851975:DXV851975 DNW851975:DNZ851975 DEA851975:DED851975 CUE851975:CUH851975 CKI851975:CKL851975 CAM851975:CAP851975 BQQ851975:BQT851975 BGU851975:BGX851975 AWY851975:AXB851975 ANC851975:ANF851975 ADG851975:ADJ851975 TK851975:TN851975 JO851975:JR851975 O851975:V851975 WWA786439:WWD786439 WME786439:WMH786439 WCI786439:WCL786439 VSM786439:VSP786439 VIQ786439:VIT786439 UYU786439:UYX786439 UOY786439:UPB786439 UFC786439:UFF786439 TVG786439:TVJ786439 TLK786439:TLN786439 TBO786439:TBR786439 SRS786439:SRV786439 SHW786439:SHZ786439 RYA786439:RYD786439 ROE786439:ROH786439 REI786439:REL786439 QUM786439:QUP786439 QKQ786439:QKT786439 QAU786439:QAX786439 PQY786439:PRB786439 PHC786439:PHF786439 OXG786439:OXJ786439 ONK786439:ONN786439 ODO786439:ODR786439 NTS786439:NTV786439 NJW786439:NJZ786439 NAA786439:NAD786439 MQE786439:MQH786439 MGI786439:MGL786439 LWM786439:LWP786439 LMQ786439:LMT786439 LCU786439:LCX786439 KSY786439:KTB786439 KJC786439:KJF786439 JZG786439:JZJ786439 JPK786439:JPN786439 JFO786439:JFR786439 IVS786439:IVV786439 ILW786439:ILZ786439 ICA786439:ICD786439 HSE786439:HSH786439 HII786439:HIL786439 GYM786439:GYP786439 GOQ786439:GOT786439 GEU786439:GEX786439 FUY786439:FVB786439 FLC786439:FLF786439 FBG786439:FBJ786439 ERK786439:ERN786439 EHO786439:EHR786439 DXS786439:DXV786439 DNW786439:DNZ786439 DEA786439:DED786439 CUE786439:CUH786439 CKI786439:CKL786439 CAM786439:CAP786439 BQQ786439:BQT786439 BGU786439:BGX786439 AWY786439:AXB786439 ANC786439:ANF786439 ADG786439:ADJ786439 TK786439:TN786439 JO786439:JR786439 O786439:V786439 WWA720903:WWD720903 WME720903:WMH720903 WCI720903:WCL720903 VSM720903:VSP720903 VIQ720903:VIT720903 UYU720903:UYX720903 UOY720903:UPB720903 UFC720903:UFF720903 TVG720903:TVJ720903 TLK720903:TLN720903 TBO720903:TBR720903 SRS720903:SRV720903 SHW720903:SHZ720903 RYA720903:RYD720903 ROE720903:ROH720903 REI720903:REL720903 QUM720903:QUP720903 QKQ720903:QKT720903 QAU720903:QAX720903 PQY720903:PRB720903 PHC720903:PHF720903 OXG720903:OXJ720903 ONK720903:ONN720903 ODO720903:ODR720903 NTS720903:NTV720903 NJW720903:NJZ720903 NAA720903:NAD720903 MQE720903:MQH720903 MGI720903:MGL720903 LWM720903:LWP720903 LMQ720903:LMT720903 LCU720903:LCX720903 KSY720903:KTB720903 KJC720903:KJF720903 JZG720903:JZJ720903 JPK720903:JPN720903 JFO720903:JFR720903 IVS720903:IVV720903 ILW720903:ILZ720903 ICA720903:ICD720903 HSE720903:HSH720903 HII720903:HIL720903 GYM720903:GYP720903 GOQ720903:GOT720903 GEU720903:GEX720903 FUY720903:FVB720903 FLC720903:FLF720903 FBG720903:FBJ720903 ERK720903:ERN720903 EHO720903:EHR720903 DXS720903:DXV720903 DNW720903:DNZ720903 DEA720903:DED720903 CUE720903:CUH720903 CKI720903:CKL720903 CAM720903:CAP720903 BQQ720903:BQT720903 BGU720903:BGX720903 AWY720903:AXB720903 ANC720903:ANF720903 ADG720903:ADJ720903 TK720903:TN720903 JO720903:JR720903 O720903:V720903 WWA655367:WWD655367 WME655367:WMH655367 WCI655367:WCL655367 VSM655367:VSP655367 VIQ655367:VIT655367 UYU655367:UYX655367 UOY655367:UPB655367 UFC655367:UFF655367 TVG655367:TVJ655367 TLK655367:TLN655367 TBO655367:TBR655367 SRS655367:SRV655367 SHW655367:SHZ655367 RYA655367:RYD655367 ROE655367:ROH655367 REI655367:REL655367 QUM655367:QUP655367 QKQ655367:QKT655367 QAU655367:QAX655367 PQY655367:PRB655367 PHC655367:PHF655367 OXG655367:OXJ655367 ONK655367:ONN655367 ODO655367:ODR655367 NTS655367:NTV655367 NJW655367:NJZ655367 NAA655367:NAD655367 MQE655367:MQH655367 MGI655367:MGL655367 LWM655367:LWP655367 LMQ655367:LMT655367 LCU655367:LCX655367 KSY655367:KTB655367 KJC655367:KJF655367 JZG655367:JZJ655367 JPK655367:JPN655367 JFO655367:JFR655367 IVS655367:IVV655367 ILW655367:ILZ655367 ICA655367:ICD655367 HSE655367:HSH655367 HII655367:HIL655367 GYM655367:GYP655367 GOQ655367:GOT655367 GEU655367:GEX655367 FUY655367:FVB655367 FLC655367:FLF655367 FBG655367:FBJ655367 ERK655367:ERN655367 EHO655367:EHR655367 DXS655367:DXV655367 DNW655367:DNZ655367 DEA655367:DED655367 CUE655367:CUH655367 CKI655367:CKL655367 CAM655367:CAP655367 BQQ655367:BQT655367 BGU655367:BGX655367 AWY655367:AXB655367 ANC655367:ANF655367 ADG655367:ADJ655367 TK655367:TN655367 JO655367:JR655367 O655367:V655367 WWA589831:WWD589831 WME589831:WMH589831 WCI589831:WCL589831 VSM589831:VSP589831 VIQ589831:VIT589831 UYU589831:UYX589831 UOY589831:UPB589831 UFC589831:UFF589831 TVG589831:TVJ589831 TLK589831:TLN589831 TBO589831:TBR589831 SRS589831:SRV589831 SHW589831:SHZ589831 RYA589831:RYD589831 ROE589831:ROH589831 REI589831:REL589831 QUM589831:QUP589831 QKQ589831:QKT589831 QAU589831:QAX589831 PQY589831:PRB589831 PHC589831:PHF589831 OXG589831:OXJ589831 ONK589831:ONN589831 ODO589831:ODR589831 NTS589831:NTV589831 NJW589831:NJZ589831 NAA589831:NAD589831 MQE589831:MQH589831 MGI589831:MGL589831 LWM589831:LWP589831 LMQ589831:LMT589831 LCU589831:LCX589831 KSY589831:KTB589831 KJC589831:KJF589831 JZG589831:JZJ589831 JPK589831:JPN589831 JFO589831:JFR589831 IVS589831:IVV589831 ILW589831:ILZ589831 ICA589831:ICD589831 HSE589831:HSH589831 HII589831:HIL589831 GYM589831:GYP589831 GOQ589831:GOT589831 GEU589831:GEX589831 FUY589831:FVB589831 FLC589831:FLF589831 FBG589831:FBJ589831 ERK589831:ERN589831 EHO589831:EHR589831 DXS589831:DXV589831 DNW589831:DNZ589831 DEA589831:DED589831 CUE589831:CUH589831 CKI589831:CKL589831 CAM589831:CAP589831 BQQ589831:BQT589831 BGU589831:BGX589831 AWY589831:AXB589831 ANC589831:ANF589831 ADG589831:ADJ589831 TK589831:TN589831 JO589831:JR589831 O589831:V589831 WWA524295:WWD524295 WME524295:WMH524295 WCI524295:WCL524295 VSM524295:VSP524295 VIQ524295:VIT524295 UYU524295:UYX524295 UOY524295:UPB524295 UFC524295:UFF524295 TVG524295:TVJ524295 TLK524295:TLN524295 TBO524295:TBR524295 SRS524295:SRV524295 SHW524295:SHZ524295 RYA524295:RYD524295 ROE524295:ROH524295 REI524295:REL524295 QUM524295:QUP524295 QKQ524295:QKT524295 QAU524295:QAX524295 PQY524295:PRB524295 PHC524295:PHF524295 OXG524295:OXJ524295 ONK524295:ONN524295 ODO524295:ODR524295 NTS524295:NTV524295 NJW524295:NJZ524295 NAA524295:NAD524295 MQE524295:MQH524295 MGI524295:MGL524295 LWM524295:LWP524295 LMQ524295:LMT524295 LCU524295:LCX524295 KSY524295:KTB524295 KJC524295:KJF524295 JZG524295:JZJ524295 JPK524295:JPN524295 JFO524295:JFR524295 IVS524295:IVV524295 ILW524295:ILZ524295 ICA524295:ICD524295 HSE524295:HSH524295 HII524295:HIL524295 GYM524295:GYP524295 GOQ524295:GOT524295 GEU524295:GEX524295 FUY524295:FVB524295 FLC524295:FLF524295 FBG524295:FBJ524295 ERK524295:ERN524295 EHO524295:EHR524295 DXS524295:DXV524295 DNW524295:DNZ524295 DEA524295:DED524295 CUE524295:CUH524295 CKI524295:CKL524295 CAM524295:CAP524295 BQQ524295:BQT524295 BGU524295:BGX524295 AWY524295:AXB524295 ANC524295:ANF524295 ADG524295:ADJ524295 TK524295:TN524295 JO524295:JR524295 O524295:V524295 WWA458759:WWD458759 WME458759:WMH458759 WCI458759:WCL458759 VSM458759:VSP458759 VIQ458759:VIT458759 UYU458759:UYX458759 UOY458759:UPB458759 UFC458759:UFF458759 TVG458759:TVJ458759 TLK458759:TLN458759 TBO458759:TBR458759 SRS458759:SRV458759 SHW458759:SHZ458759 RYA458759:RYD458759 ROE458759:ROH458759 REI458759:REL458759 QUM458759:QUP458759 QKQ458759:QKT458759 QAU458759:QAX458759 PQY458759:PRB458759 PHC458759:PHF458759 OXG458759:OXJ458759 ONK458759:ONN458759 ODO458759:ODR458759 NTS458759:NTV458759 NJW458759:NJZ458759 NAA458759:NAD458759 MQE458759:MQH458759 MGI458759:MGL458759 LWM458759:LWP458759 LMQ458759:LMT458759 LCU458759:LCX458759 KSY458759:KTB458759 KJC458759:KJF458759 JZG458759:JZJ458759 JPK458759:JPN458759 JFO458759:JFR458759 IVS458759:IVV458759 ILW458759:ILZ458759 ICA458759:ICD458759 HSE458759:HSH458759 HII458759:HIL458759 GYM458759:GYP458759 GOQ458759:GOT458759 GEU458759:GEX458759 FUY458759:FVB458759 FLC458759:FLF458759 FBG458759:FBJ458759 ERK458759:ERN458759 EHO458759:EHR458759 DXS458759:DXV458759 DNW458759:DNZ458759 DEA458759:DED458759 CUE458759:CUH458759 CKI458759:CKL458759 CAM458759:CAP458759 BQQ458759:BQT458759 BGU458759:BGX458759 AWY458759:AXB458759 ANC458759:ANF458759 ADG458759:ADJ458759 TK458759:TN458759 JO458759:JR458759 O458759:V458759 WWA393223:WWD393223 WME393223:WMH393223 WCI393223:WCL393223 VSM393223:VSP393223 VIQ393223:VIT393223 UYU393223:UYX393223 UOY393223:UPB393223 UFC393223:UFF393223 TVG393223:TVJ393223 TLK393223:TLN393223 TBO393223:TBR393223 SRS393223:SRV393223 SHW393223:SHZ393223 RYA393223:RYD393223 ROE393223:ROH393223 REI393223:REL393223 QUM393223:QUP393223 QKQ393223:QKT393223 QAU393223:QAX393223 PQY393223:PRB393223 PHC393223:PHF393223 OXG393223:OXJ393223 ONK393223:ONN393223 ODO393223:ODR393223 NTS393223:NTV393223 NJW393223:NJZ393223 NAA393223:NAD393223 MQE393223:MQH393223 MGI393223:MGL393223 LWM393223:LWP393223 LMQ393223:LMT393223 LCU393223:LCX393223 KSY393223:KTB393223 KJC393223:KJF393223 JZG393223:JZJ393223 JPK393223:JPN393223 JFO393223:JFR393223 IVS393223:IVV393223 ILW393223:ILZ393223 ICA393223:ICD393223 HSE393223:HSH393223 HII393223:HIL393223 GYM393223:GYP393223 GOQ393223:GOT393223 GEU393223:GEX393223 FUY393223:FVB393223 FLC393223:FLF393223 FBG393223:FBJ393223 ERK393223:ERN393223 EHO393223:EHR393223 DXS393223:DXV393223 DNW393223:DNZ393223 DEA393223:DED393223 CUE393223:CUH393223 CKI393223:CKL393223 CAM393223:CAP393223 BQQ393223:BQT393223 BGU393223:BGX393223 AWY393223:AXB393223 ANC393223:ANF393223 ADG393223:ADJ393223 TK393223:TN393223 JO393223:JR393223 O393223:V393223 WWA327687:WWD327687 WME327687:WMH327687 WCI327687:WCL327687 VSM327687:VSP327687 VIQ327687:VIT327687 UYU327687:UYX327687 UOY327687:UPB327687 UFC327687:UFF327687 TVG327687:TVJ327687 TLK327687:TLN327687 TBO327687:TBR327687 SRS327687:SRV327687 SHW327687:SHZ327687 RYA327687:RYD327687 ROE327687:ROH327687 REI327687:REL327687 QUM327687:QUP327687 QKQ327687:QKT327687 QAU327687:QAX327687 PQY327687:PRB327687 PHC327687:PHF327687 OXG327687:OXJ327687 ONK327687:ONN327687 ODO327687:ODR327687 NTS327687:NTV327687 NJW327687:NJZ327687 NAA327687:NAD327687 MQE327687:MQH327687 MGI327687:MGL327687 LWM327687:LWP327687 LMQ327687:LMT327687 LCU327687:LCX327687 KSY327687:KTB327687 KJC327687:KJF327687 JZG327687:JZJ327687 JPK327687:JPN327687 JFO327687:JFR327687 IVS327687:IVV327687 ILW327687:ILZ327687 ICA327687:ICD327687 HSE327687:HSH327687 HII327687:HIL327687 GYM327687:GYP327687 GOQ327687:GOT327687 GEU327687:GEX327687 FUY327687:FVB327687 FLC327687:FLF327687 FBG327687:FBJ327687 ERK327687:ERN327687 EHO327687:EHR327687 DXS327687:DXV327687 DNW327687:DNZ327687 DEA327687:DED327687 CUE327687:CUH327687 CKI327687:CKL327687 CAM327687:CAP327687 BQQ327687:BQT327687 BGU327687:BGX327687 AWY327687:AXB327687 ANC327687:ANF327687 ADG327687:ADJ327687 TK327687:TN327687 JO327687:JR327687 O327687:V327687 WWA262151:WWD262151 WME262151:WMH262151 WCI262151:WCL262151 VSM262151:VSP262151 VIQ262151:VIT262151 UYU262151:UYX262151 UOY262151:UPB262151 UFC262151:UFF262151 TVG262151:TVJ262151 TLK262151:TLN262151 TBO262151:TBR262151 SRS262151:SRV262151 SHW262151:SHZ262151 RYA262151:RYD262151 ROE262151:ROH262151 REI262151:REL262151 QUM262151:QUP262151 QKQ262151:QKT262151 QAU262151:QAX262151 PQY262151:PRB262151 PHC262151:PHF262151 OXG262151:OXJ262151 ONK262151:ONN262151 ODO262151:ODR262151 NTS262151:NTV262151 NJW262151:NJZ262151 NAA262151:NAD262151 MQE262151:MQH262151 MGI262151:MGL262151 LWM262151:LWP262151 LMQ262151:LMT262151 LCU262151:LCX262151 KSY262151:KTB262151 KJC262151:KJF262151 JZG262151:JZJ262151 JPK262151:JPN262151 JFO262151:JFR262151 IVS262151:IVV262151 ILW262151:ILZ262151 ICA262151:ICD262151 HSE262151:HSH262151 HII262151:HIL262151 GYM262151:GYP262151 GOQ262151:GOT262151 GEU262151:GEX262151 FUY262151:FVB262151 FLC262151:FLF262151 FBG262151:FBJ262151 ERK262151:ERN262151 EHO262151:EHR262151 DXS262151:DXV262151 DNW262151:DNZ262151 DEA262151:DED262151 CUE262151:CUH262151 CKI262151:CKL262151 CAM262151:CAP262151 BQQ262151:BQT262151 BGU262151:BGX262151 AWY262151:AXB262151 ANC262151:ANF262151 ADG262151:ADJ262151 TK262151:TN262151 JO262151:JR262151 O262151:V262151 WWA196615:WWD196615 WME196615:WMH196615 WCI196615:WCL196615 VSM196615:VSP196615 VIQ196615:VIT196615 UYU196615:UYX196615 UOY196615:UPB196615 UFC196615:UFF196615 TVG196615:TVJ196615 TLK196615:TLN196615 TBO196615:TBR196615 SRS196615:SRV196615 SHW196615:SHZ196615 RYA196615:RYD196615 ROE196615:ROH196615 REI196615:REL196615 QUM196615:QUP196615 QKQ196615:QKT196615 QAU196615:QAX196615 PQY196615:PRB196615 PHC196615:PHF196615 OXG196615:OXJ196615 ONK196615:ONN196615 ODO196615:ODR196615 NTS196615:NTV196615 NJW196615:NJZ196615 NAA196615:NAD196615 MQE196615:MQH196615 MGI196615:MGL196615 LWM196615:LWP196615 LMQ196615:LMT196615 LCU196615:LCX196615 KSY196615:KTB196615 KJC196615:KJF196615 JZG196615:JZJ196615 JPK196615:JPN196615 JFO196615:JFR196615 IVS196615:IVV196615 ILW196615:ILZ196615 ICA196615:ICD196615 HSE196615:HSH196615 HII196615:HIL196615 GYM196615:GYP196615 GOQ196615:GOT196615 GEU196615:GEX196615 FUY196615:FVB196615 FLC196615:FLF196615 FBG196615:FBJ196615 ERK196615:ERN196615 EHO196615:EHR196615 DXS196615:DXV196615 DNW196615:DNZ196615 DEA196615:DED196615 CUE196615:CUH196615 CKI196615:CKL196615 CAM196615:CAP196615 BQQ196615:BQT196615 BGU196615:BGX196615 AWY196615:AXB196615 ANC196615:ANF196615 ADG196615:ADJ196615 TK196615:TN196615 JO196615:JR196615 O196615:V196615 WWA131079:WWD131079 WME131079:WMH131079 WCI131079:WCL131079 VSM131079:VSP131079 VIQ131079:VIT131079 UYU131079:UYX131079 UOY131079:UPB131079 UFC131079:UFF131079 TVG131079:TVJ131079 TLK131079:TLN131079 TBO131079:TBR131079 SRS131079:SRV131079 SHW131079:SHZ131079 RYA131079:RYD131079 ROE131079:ROH131079 REI131079:REL131079 QUM131079:QUP131079 QKQ131079:QKT131079 QAU131079:QAX131079 PQY131079:PRB131079 PHC131079:PHF131079 OXG131079:OXJ131079 ONK131079:ONN131079 ODO131079:ODR131079 NTS131079:NTV131079 NJW131079:NJZ131079 NAA131079:NAD131079 MQE131079:MQH131079 MGI131079:MGL131079 LWM131079:LWP131079 LMQ131079:LMT131079 LCU131079:LCX131079 KSY131079:KTB131079 KJC131079:KJF131079 JZG131079:JZJ131079 JPK131079:JPN131079 JFO131079:JFR131079 IVS131079:IVV131079 ILW131079:ILZ131079 ICA131079:ICD131079 HSE131079:HSH131079 HII131079:HIL131079 GYM131079:GYP131079 GOQ131079:GOT131079 GEU131079:GEX131079 FUY131079:FVB131079 FLC131079:FLF131079 FBG131079:FBJ131079 ERK131079:ERN131079 EHO131079:EHR131079 DXS131079:DXV131079 DNW131079:DNZ131079 DEA131079:DED131079 CUE131079:CUH131079 CKI131079:CKL131079 CAM131079:CAP131079 BQQ131079:BQT131079 BGU131079:BGX131079 AWY131079:AXB131079 ANC131079:ANF131079 ADG131079:ADJ131079 TK131079:TN131079 JO131079:JR131079 O131079:V131079 WWA65543:WWD65543 WME65543:WMH65543 WCI65543:WCL65543 VSM65543:VSP65543 VIQ65543:VIT65543 UYU65543:UYX65543 UOY65543:UPB65543 UFC65543:UFF65543 TVG65543:TVJ65543 TLK65543:TLN65543 TBO65543:TBR65543 SRS65543:SRV65543 SHW65543:SHZ65543 RYA65543:RYD65543 ROE65543:ROH65543 REI65543:REL65543 QUM65543:QUP65543 QKQ65543:QKT65543 QAU65543:QAX65543 PQY65543:PRB65543 PHC65543:PHF65543 OXG65543:OXJ65543 ONK65543:ONN65543 ODO65543:ODR65543 NTS65543:NTV65543 NJW65543:NJZ65543 NAA65543:NAD65543 MQE65543:MQH65543 MGI65543:MGL65543 LWM65543:LWP65543 LMQ65543:LMT65543 LCU65543:LCX65543 KSY65543:KTB65543 KJC65543:KJF65543 JZG65543:JZJ65543 JPK65543:JPN65543 JFO65543:JFR65543 IVS65543:IVV65543 ILW65543:ILZ65543 ICA65543:ICD65543 HSE65543:HSH65543 HII65543:HIL65543 GYM65543:GYP65543 GOQ65543:GOT65543 GEU65543:GEX65543 FUY65543:FVB65543 FLC65543:FLF65543 FBG65543:FBJ65543 ERK65543:ERN65543 EHO65543:EHR65543 DXS65543:DXV65543 DNW65543:DNZ65543 DEA65543:DED65543 CUE65543:CUH65543 CKI65543:CKL65543 CAM65543:CAP65543 BQQ65543:BQT65543 BGU65543:BGX65543 AWY65543:AXB65543 ANC65543:ANF65543 ADG65543:ADJ65543 TK65543:TN65543 JO65543:JR65543 O65543:V65543 WWA11:WWD12 WME11:WMH12 WCI11:WCL12 VSM11:VSP12 VIQ11:VIT12 UYU11:UYX12 UOY11:UPB12 UFC11:UFF12 TVG11:TVJ12 TLK11:TLN12 TBO11:TBR12 SRS11:SRV12 SHW11:SHZ12 RYA11:RYD12 ROE11:ROH12 REI11:REL12 QUM11:QUP12 QKQ11:QKT12 QAU11:QAX12 PQY11:PRB12 PHC11:PHF12 OXG11:OXJ12 ONK11:ONN12 ODO11:ODR12 NTS11:NTV12 NJW11:NJZ12 NAA11:NAD12 MQE11:MQH12 MGI11:MGL12 LWM11:LWP12 LMQ11:LMT12 LCU11:LCX12 KSY11:KTB12 KJC11:KJF12 JZG11:JZJ12 JPK11:JPN12 JFO11:JFR12 IVS11:IVV12 ILW11:ILZ12 ICA11:ICD12 HSE11:HSH12 HII11:HIL12 GYM11:GYP12 GOQ11:GOT12 GEU11:GEX12 FUY11:FVB12 FLC11:FLF12 FBG11:FBJ12 ERK11:ERN12 EHO11:EHR12 DXS11:DXV12 DNW11:DNZ12 DEA11:DED12 CUE11:CUH12 CKI11:CKL12 CAM11:CAP12 BQQ11:BQT12 BGU11:BGX12 AWY11:AXB12 ANC11:ANF12 ADG11:ADJ12 TK11:TN12" xr:uid="{6AFDF7E3-27BA-4166-9298-A6E06E03D19E}">
      <formula1>$AK$13:$AK$38</formula1>
    </dataValidation>
    <dataValidation type="list" allowBlank="1" showInputMessage="1" showErrorMessage="1" sqref="D65579 JG65579 TC65579 ACY65579 AMU65579 AWQ65579 BGM65579 BQI65579 CAE65579 CKA65579 CTW65579 DDS65579 DNO65579 DXK65579 EHG65579 ERC65579 FAY65579 FKU65579 FUQ65579 GEM65579 GOI65579 GYE65579 HIA65579 HRW65579 IBS65579 ILO65579 IVK65579 JFG65579 JPC65579 JYY65579 KIU65579 KSQ65579 LCM65579 LMI65579 LWE65579 MGA65579 MPW65579 MZS65579 NJO65579 NTK65579 ODG65579 ONC65579 OWY65579 PGU65579 PQQ65579 QAM65579 QKI65579 QUE65579 REA65579 RNW65579 RXS65579 SHO65579 SRK65579 TBG65579 TLC65579 TUY65579 UEU65579 UOQ65579 UYM65579 VII65579 VSE65579 WCA65579 WLW65579 WVS65579 D131115 JG131115 TC131115 ACY131115 AMU131115 AWQ131115 BGM131115 BQI131115 CAE131115 CKA131115 CTW131115 DDS131115 DNO131115 DXK131115 EHG131115 ERC131115 FAY131115 FKU131115 FUQ131115 GEM131115 GOI131115 GYE131115 HIA131115 HRW131115 IBS131115 ILO131115 IVK131115 JFG131115 JPC131115 JYY131115 KIU131115 KSQ131115 LCM131115 LMI131115 LWE131115 MGA131115 MPW131115 MZS131115 NJO131115 NTK131115 ODG131115 ONC131115 OWY131115 PGU131115 PQQ131115 QAM131115 QKI131115 QUE131115 REA131115 RNW131115 RXS131115 SHO131115 SRK131115 TBG131115 TLC131115 TUY131115 UEU131115 UOQ131115 UYM131115 VII131115 VSE131115 WCA131115 WLW131115 WVS131115 D196651 JG196651 TC196651 ACY196651 AMU196651 AWQ196651 BGM196651 BQI196651 CAE196651 CKA196651 CTW196651 DDS196651 DNO196651 DXK196651 EHG196651 ERC196651 FAY196651 FKU196651 FUQ196651 GEM196651 GOI196651 GYE196651 HIA196651 HRW196651 IBS196651 ILO196651 IVK196651 JFG196651 JPC196651 JYY196651 KIU196651 KSQ196651 LCM196651 LMI196651 LWE196651 MGA196651 MPW196651 MZS196651 NJO196651 NTK196651 ODG196651 ONC196651 OWY196651 PGU196651 PQQ196651 QAM196651 QKI196651 QUE196651 REA196651 RNW196651 RXS196651 SHO196651 SRK196651 TBG196651 TLC196651 TUY196651 UEU196651 UOQ196651 UYM196651 VII196651 VSE196651 WCA196651 WLW196651 WVS196651 D262187 JG262187 TC262187 ACY262187 AMU262187 AWQ262187 BGM262187 BQI262187 CAE262187 CKA262187 CTW262187 DDS262187 DNO262187 DXK262187 EHG262187 ERC262187 FAY262187 FKU262187 FUQ262187 GEM262187 GOI262187 GYE262187 HIA262187 HRW262187 IBS262187 ILO262187 IVK262187 JFG262187 JPC262187 JYY262187 KIU262187 KSQ262187 LCM262187 LMI262187 LWE262187 MGA262187 MPW262187 MZS262187 NJO262187 NTK262187 ODG262187 ONC262187 OWY262187 PGU262187 PQQ262187 QAM262187 QKI262187 QUE262187 REA262187 RNW262187 RXS262187 SHO262187 SRK262187 TBG262187 TLC262187 TUY262187 UEU262187 UOQ262187 UYM262187 VII262187 VSE262187 WCA262187 WLW262187 WVS262187 D327723 JG327723 TC327723 ACY327723 AMU327723 AWQ327723 BGM327723 BQI327723 CAE327723 CKA327723 CTW327723 DDS327723 DNO327723 DXK327723 EHG327723 ERC327723 FAY327723 FKU327723 FUQ327723 GEM327723 GOI327723 GYE327723 HIA327723 HRW327723 IBS327723 ILO327723 IVK327723 JFG327723 JPC327723 JYY327723 KIU327723 KSQ327723 LCM327723 LMI327723 LWE327723 MGA327723 MPW327723 MZS327723 NJO327723 NTK327723 ODG327723 ONC327723 OWY327723 PGU327723 PQQ327723 QAM327723 QKI327723 QUE327723 REA327723 RNW327723 RXS327723 SHO327723 SRK327723 TBG327723 TLC327723 TUY327723 UEU327723 UOQ327723 UYM327723 VII327723 VSE327723 WCA327723 WLW327723 WVS327723 D393259 JG393259 TC393259 ACY393259 AMU393259 AWQ393259 BGM393259 BQI393259 CAE393259 CKA393259 CTW393259 DDS393259 DNO393259 DXK393259 EHG393259 ERC393259 FAY393259 FKU393259 FUQ393259 GEM393259 GOI393259 GYE393259 HIA393259 HRW393259 IBS393259 ILO393259 IVK393259 JFG393259 JPC393259 JYY393259 KIU393259 KSQ393259 LCM393259 LMI393259 LWE393259 MGA393259 MPW393259 MZS393259 NJO393259 NTK393259 ODG393259 ONC393259 OWY393259 PGU393259 PQQ393259 QAM393259 QKI393259 QUE393259 REA393259 RNW393259 RXS393259 SHO393259 SRK393259 TBG393259 TLC393259 TUY393259 UEU393259 UOQ393259 UYM393259 VII393259 VSE393259 WCA393259 WLW393259 WVS393259 D458795 JG458795 TC458795 ACY458795 AMU458795 AWQ458795 BGM458795 BQI458795 CAE458795 CKA458795 CTW458795 DDS458795 DNO458795 DXK458795 EHG458795 ERC458795 FAY458795 FKU458795 FUQ458795 GEM458795 GOI458795 GYE458795 HIA458795 HRW458795 IBS458795 ILO458795 IVK458795 JFG458795 JPC458795 JYY458795 KIU458795 KSQ458795 LCM458795 LMI458795 LWE458795 MGA458795 MPW458795 MZS458795 NJO458795 NTK458795 ODG458795 ONC458795 OWY458795 PGU458795 PQQ458795 QAM458795 QKI458795 QUE458795 REA458795 RNW458795 RXS458795 SHO458795 SRK458795 TBG458795 TLC458795 TUY458795 UEU458795 UOQ458795 UYM458795 VII458795 VSE458795 WCA458795 WLW458795 WVS458795 D524331 JG524331 TC524331 ACY524331 AMU524331 AWQ524331 BGM524331 BQI524331 CAE524331 CKA524331 CTW524331 DDS524331 DNO524331 DXK524331 EHG524331 ERC524331 FAY524331 FKU524331 FUQ524331 GEM524331 GOI524331 GYE524331 HIA524331 HRW524331 IBS524331 ILO524331 IVK524331 JFG524331 JPC524331 JYY524331 KIU524331 KSQ524331 LCM524331 LMI524331 LWE524331 MGA524331 MPW524331 MZS524331 NJO524331 NTK524331 ODG524331 ONC524331 OWY524331 PGU524331 PQQ524331 QAM524331 QKI524331 QUE524331 REA524331 RNW524331 RXS524331 SHO524331 SRK524331 TBG524331 TLC524331 TUY524331 UEU524331 UOQ524331 UYM524331 VII524331 VSE524331 WCA524331 WLW524331 WVS524331 D589867 JG589867 TC589867 ACY589867 AMU589867 AWQ589867 BGM589867 BQI589867 CAE589867 CKA589867 CTW589867 DDS589867 DNO589867 DXK589867 EHG589867 ERC589867 FAY589867 FKU589867 FUQ589867 GEM589867 GOI589867 GYE589867 HIA589867 HRW589867 IBS589867 ILO589867 IVK589867 JFG589867 JPC589867 JYY589867 KIU589867 KSQ589867 LCM589867 LMI589867 LWE589867 MGA589867 MPW589867 MZS589867 NJO589867 NTK589867 ODG589867 ONC589867 OWY589867 PGU589867 PQQ589867 QAM589867 QKI589867 QUE589867 REA589867 RNW589867 RXS589867 SHO589867 SRK589867 TBG589867 TLC589867 TUY589867 UEU589867 UOQ589867 UYM589867 VII589867 VSE589867 WCA589867 WLW589867 WVS589867 D655403 JG655403 TC655403 ACY655403 AMU655403 AWQ655403 BGM655403 BQI655403 CAE655403 CKA655403 CTW655403 DDS655403 DNO655403 DXK655403 EHG655403 ERC655403 FAY655403 FKU655403 FUQ655403 GEM655403 GOI655403 GYE655403 HIA655403 HRW655403 IBS655403 ILO655403 IVK655403 JFG655403 JPC655403 JYY655403 KIU655403 KSQ655403 LCM655403 LMI655403 LWE655403 MGA655403 MPW655403 MZS655403 NJO655403 NTK655403 ODG655403 ONC655403 OWY655403 PGU655403 PQQ655403 QAM655403 QKI655403 QUE655403 REA655403 RNW655403 RXS655403 SHO655403 SRK655403 TBG655403 TLC655403 TUY655403 UEU655403 UOQ655403 UYM655403 VII655403 VSE655403 WCA655403 WLW655403 WVS655403 D720939 JG720939 TC720939 ACY720939 AMU720939 AWQ720939 BGM720939 BQI720939 CAE720939 CKA720939 CTW720939 DDS720939 DNO720939 DXK720939 EHG720939 ERC720939 FAY720939 FKU720939 FUQ720939 GEM720939 GOI720939 GYE720939 HIA720939 HRW720939 IBS720939 ILO720939 IVK720939 JFG720939 JPC720939 JYY720939 KIU720939 KSQ720939 LCM720939 LMI720939 LWE720939 MGA720939 MPW720939 MZS720939 NJO720939 NTK720939 ODG720939 ONC720939 OWY720939 PGU720939 PQQ720939 QAM720939 QKI720939 QUE720939 REA720939 RNW720939 RXS720939 SHO720939 SRK720939 TBG720939 TLC720939 TUY720939 UEU720939 UOQ720939 UYM720939 VII720939 VSE720939 WCA720939 WLW720939 WVS720939 D786475 JG786475 TC786475 ACY786475 AMU786475 AWQ786475 BGM786475 BQI786475 CAE786475 CKA786475 CTW786475 DDS786475 DNO786475 DXK786475 EHG786475 ERC786475 FAY786475 FKU786475 FUQ786475 GEM786475 GOI786475 GYE786475 HIA786475 HRW786475 IBS786475 ILO786475 IVK786475 JFG786475 JPC786475 JYY786475 KIU786475 KSQ786475 LCM786475 LMI786475 LWE786475 MGA786475 MPW786475 MZS786475 NJO786475 NTK786475 ODG786475 ONC786475 OWY786475 PGU786475 PQQ786475 QAM786475 QKI786475 QUE786475 REA786475 RNW786475 RXS786475 SHO786475 SRK786475 TBG786475 TLC786475 TUY786475 UEU786475 UOQ786475 UYM786475 VII786475 VSE786475 WCA786475 WLW786475 WVS786475 D852011 JG852011 TC852011 ACY852011 AMU852011 AWQ852011 BGM852011 BQI852011 CAE852011 CKA852011 CTW852011 DDS852011 DNO852011 DXK852011 EHG852011 ERC852011 FAY852011 FKU852011 FUQ852011 GEM852011 GOI852011 GYE852011 HIA852011 HRW852011 IBS852011 ILO852011 IVK852011 JFG852011 JPC852011 JYY852011 KIU852011 KSQ852011 LCM852011 LMI852011 LWE852011 MGA852011 MPW852011 MZS852011 NJO852011 NTK852011 ODG852011 ONC852011 OWY852011 PGU852011 PQQ852011 QAM852011 QKI852011 QUE852011 REA852011 RNW852011 RXS852011 SHO852011 SRK852011 TBG852011 TLC852011 TUY852011 UEU852011 UOQ852011 UYM852011 VII852011 VSE852011 WCA852011 WLW852011 WVS852011 D917547 JG917547 TC917547 ACY917547 AMU917547 AWQ917547 BGM917547 BQI917547 CAE917547 CKA917547 CTW917547 DDS917547 DNO917547 DXK917547 EHG917547 ERC917547 FAY917547 FKU917547 FUQ917547 GEM917547 GOI917547 GYE917547 HIA917547 HRW917547 IBS917547 ILO917547 IVK917547 JFG917547 JPC917547 JYY917547 KIU917547 KSQ917547 LCM917547 LMI917547 LWE917547 MGA917547 MPW917547 MZS917547 NJO917547 NTK917547 ODG917547 ONC917547 OWY917547 PGU917547 PQQ917547 QAM917547 QKI917547 QUE917547 REA917547 RNW917547 RXS917547 SHO917547 SRK917547 TBG917547 TLC917547 TUY917547 UEU917547 UOQ917547 UYM917547 VII917547 VSE917547 WCA917547 WLW917547 WVS917547 D983083 JG983083 TC983083 ACY983083 AMU983083 AWQ983083 BGM983083 BQI983083 CAE983083 CKA983083 CTW983083 DDS983083 DNO983083 DXK983083 EHG983083 ERC983083 FAY983083 FKU983083 FUQ983083 GEM983083 GOI983083 GYE983083 HIA983083 HRW983083 IBS983083 ILO983083 IVK983083 JFG983083 JPC983083 JYY983083 KIU983083 KSQ983083 LCM983083 LMI983083 LWE983083 MGA983083 MPW983083 MZS983083 NJO983083 NTK983083 ODG983083 ONC983083 OWY983083 PGU983083 PQQ983083 QAM983083 QKI983083 QUE983083 REA983083 RNW983083 RXS983083 SHO983083 SRK983083 TBG983083 TLC983083 TUY983083 UEU983083 UOQ983083 UYM983083 VII983083 VSE983083 WCA983083 WLW983083 WVS983083" xr:uid="{E19189F2-1A55-4D6F-A097-7D01B1B7E8A7}">
      <formula1>$AL$13:$AL$37</formula1>
    </dataValidation>
    <dataValidation type="list" allowBlank="1" showInputMessage="1" showErrorMessage="1" sqref="M15:M39" xr:uid="{6992394F-37C0-45FF-B6D1-66D0499C07A2}">
      <formula1>$AO$15:$AO$17</formula1>
    </dataValidation>
    <dataValidation type="list" allowBlank="1" showInputMessage="1" showErrorMessage="1" sqref="O15:O39" xr:uid="{3C08061F-B5FA-484E-9DF1-47FB0B636AFA}">
      <formula1>$AI$13:$AI$14</formula1>
    </dataValidation>
  </dataValidations>
  <printOptions horizontalCentered="1"/>
  <pageMargins left="0.23622047244094491" right="0.23622047244094491" top="0.59055118110236227" bottom="0.74803149606299213" header="0" footer="0.19685039370078741"/>
  <pageSetup paperSize="9" scale="66" orientation="portrait" r:id="rId1"/>
  <headerFooter>
    <oddHeader>&amp;L&amp;G&amp;R&amp;"-,Bold"GL-PPAP-001.06</oddHeader>
    <oddFooter>&amp;LEffective Date: 01/06/2023&amp;C&amp;P / &amp;N&amp;RRevision 1</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8130" r:id="rId5" name="Check Box 2">
              <controlPr defaultSize="0" autoFill="0" autoLine="0" autoPict="0">
                <anchor moveWithCells="1">
                  <from>
                    <xdr:col>12</xdr:col>
                    <xdr:colOff>22860</xdr:colOff>
                    <xdr:row>8</xdr:row>
                    <xdr:rowOff>22860</xdr:rowOff>
                  </from>
                  <to>
                    <xdr:col>13</xdr:col>
                    <xdr:colOff>22860</xdr:colOff>
                    <xdr:row>9</xdr:row>
                    <xdr:rowOff>22860</xdr:rowOff>
                  </to>
                </anchor>
              </controlPr>
            </control>
          </mc:Choice>
        </mc:AlternateContent>
        <mc:AlternateContent xmlns:mc="http://schemas.openxmlformats.org/markup-compatibility/2006">
          <mc:Choice Requires="x14">
            <control shapeId="48148" r:id="rId6" name="Check Box 20">
              <controlPr defaultSize="0" autoFill="0" autoLine="0" autoPict="0">
                <anchor moveWithCells="1">
                  <from>
                    <xdr:col>15</xdr:col>
                    <xdr:colOff>22860</xdr:colOff>
                    <xdr:row>8</xdr:row>
                    <xdr:rowOff>22860</xdr:rowOff>
                  </from>
                  <to>
                    <xdr:col>16</xdr:col>
                    <xdr:colOff>22860</xdr:colOff>
                    <xdr:row>9</xdr:row>
                    <xdr:rowOff>22860</xdr:rowOff>
                  </to>
                </anchor>
              </controlPr>
            </control>
          </mc:Choice>
        </mc:AlternateContent>
        <mc:AlternateContent xmlns:mc="http://schemas.openxmlformats.org/markup-compatibility/2006">
          <mc:Choice Requires="x14">
            <control shapeId="48149" r:id="rId7" name="Check Box 21">
              <controlPr defaultSize="0" autoFill="0" autoLine="0" autoPict="0">
                <anchor moveWithCells="1">
                  <from>
                    <xdr:col>19</xdr:col>
                    <xdr:colOff>22860</xdr:colOff>
                    <xdr:row>8</xdr:row>
                    <xdr:rowOff>22860</xdr:rowOff>
                  </from>
                  <to>
                    <xdr:col>20</xdr:col>
                    <xdr:colOff>22860</xdr:colOff>
                    <xdr:row>9</xdr:row>
                    <xdr:rowOff>22860</xdr:rowOff>
                  </to>
                </anchor>
              </controlPr>
            </control>
          </mc:Choice>
        </mc:AlternateContent>
        <mc:AlternateContent xmlns:mc="http://schemas.openxmlformats.org/markup-compatibility/2006">
          <mc:Choice Requires="x14">
            <control shapeId="48150" r:id="rId8" name="Check Box 22">
              <controlPr defaultSize="0" autoFill="0" autoLine="0" autoPict="0">
                <anchor moveWithCells="1">
                  <from>
                    <xdr:col>12</xdr:col>
                    <xdr:colOff>22860</xdr:colOff>
                    <xdr:row>9</xdr:row>
                    <xdr:rowOff>22860</xdr:rowOff>
                  </from>
                  <to>
                    <xdr:col>13</xdr:col>
                    <xdr:colOff>22860</xdr:colOff>
                    <xdr:row>10</xdr:row>
                    <xdr:rowOff>22860</xdr:rowOff>
                  </to>
                </anchor>
              </controlPr>
            </control>
          </mc:Choice>
        </mc:AlternateContent>
        <mc:AlternateContent xmlns:mc="http://schemas.openxmlformats.org/markup-compatibility/2006">
          <mc:Choice Requires="x14">
            <control shapeId="48154" r:id="rId9" name="Check Box 26">
              <controlPr defaultSize="0" autoFill="0" autoLine="0" autoPict="0">
                <anchor moveWithCells="1">
                  <from>
                    <xdr:col>12</xdr:col>
                    <xdr:colOff>22860</xdr:colOff>
                    <xdr:row>10</xdr:row>
                    <xdr:rowOff>22860</xdr:rowOff>
                  </from>
                  <to>
                    <xdr:col>13</xdr:col>
                    <xdr:colOff>22860</xdr:colOff>
                    <xdr:row>11</xdr:row>
                    <xdr:rowOff>22860</xdr:rowOff>
                  </to>
                </anchor>
              </controlPr>
            </control>
          </mc:Choice>
        </mc:AlternateContent>
        <mc:AlternateContent xmlns:mc="http://schemas.openxmlformats.org/markup-compatibility/2006">
          <mc:Choice Requires="x14">
            <control shapeId="48156" r:id="rId10" name="Check Box 28">
              <controlPr defaultSize="0" autoFill="0" autoLine="0" autoPict="0">
                <anchor moveWithCells="1">
                  <from>
                    <xdr:col>17</xdr:col>
                    <xdr:colOff>22860</xdr:colOff>
                    <xdr:row>9</xdr:row>
                    <xdr:rowOff>22860</xdr:rowOff>
                  </from>
                  <to>
                    <xdr:col>18</xdr:col>
                    <xdr:colOff>22860</xdr:colOff>
                    <xdr:row>10</xdr:row>
                    <xdr:rowOff>22860</xdr:rowOff>
                  </to>
                </anchor>
              </controlPr>
            </control>
          </mc:Choice>
        </mc:AlternateContent>
        <mc:AlternateContent xmlns:mc="http://schemas.openxmlformats.org/markup-compatibility/2006">
          <mc:Choice Requires="x14">
            <control shapeId="48157" r:id="rId11" name="Check Box 29">
              <controlPr defaultSize="0" autoFill="0" autoLine="0" autoPict="0">
                <anchor moveWithCells="1">
                  <from>
                    <xdr:col>17</xdr:col>
                    <xdr:colOff>22860</xdr:colOff>
                    <xdr:row>10</xdr:row>
                    <xdr:rowOff>22860</xdr:rowOff>
                  </from>
                  <to>
                    <xdr:col>18</xdr:col>
                    <xdr:colOff>22860</xdr:colOff>
                    <xdr:row>11</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 operator="containsText" id="{5926D015-4D29-4255-9346-958A3942A897}">
            <xm:f>NOT(ISERROR(SEARCH($AI$14,O15)))</xm:f>
            <xm:f>$AI$14</xm:f>
            <x14:dxf>
              <font>
                <b/>
                <i val="0"/>
                <color theme="0"/>
              </font>
              <fill>
                <patternFill>
                  <bgColor rgb="FFFF0000"/>
                </patternFill>
              </fill>
            </x14:dxf>
          </x14:cfRule>
          <x14:cfRule type="containsText" priority="2" operator="containsText" id="{545D0EDD-47E1-4243-A6EA-D72060CE3A09}">
            <xm:f>NOT(ISERROR(SEARCH($AI$13,O15)))</xm:f>
            <xm:f>$AI$13</xm:f>
            <x14:dxf>
              <font>
                <b/>
                <i val="0"/>
                <color theme="0"/>
              </font>
              <fill>
                <patternFill>
                  <bgColor theme="9" tint="-0.24994659260841701"/>
                </patternFill>
              </fill>
            </x14:dxf>
          </x14:cfRule>
          <xm:sqref>O15:O39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4A3C8-E4D3-4BDE-9891-11863E3133A9}">
  <sheetPr codeName="Sheet10"/>
  <dimension ref="A1:AL34"/>
  <sheetViews>
    <sheetView showGridLines="0" topLeftCell="A11" zoomScale="85" zoomScaleNormal="85" workbookViewId="0">
      <selection activeCell="B26" sqref="B26:P31"/>
    </sheetView>
  </sheetViews>
  <sheetFormatPr defaultRowHeight="13.2"/>
  <cols>
    <col min="1" max="1" width="3.33203125" style="59" customWidth="1"/>
    <col min="2" max="9" width="9.33203125" style="1" customWidth="1"/>
    <col min="10" max="16" width="10.6640625" style="1" customWidth="1"/>
    <col min="17" max="18" width="8.88671875" style="1"/>
    <col min="19" max="26" width="8.88671875" style="34"/>
    <col min="27" max="27" width="0" style="34" hidden="1" customWidth="1"/>
    <col min="28" max="28" width="8.88671875" style="34" hidden="1" customWidth="1"/>
    <col min="29" max="29" width="20.6640625" style="34" hidden="1" customWidth="1"/>
    <col min="30" max="30" width="27.6640625" style="34" customWidth="1"/>
    <col min="31" max="31" width="41.33203125" style="34" customWidth="1"/>
    <col min="32" max="32" width="71.44140625" style="34" customWidth="1"/>
    <col min="33" max="36" width="8.6640625" style="34" customWidth="1"/>
    <col min="37" max="38" width="8.88671875" style="34"/>
    <col min="39" max="256" width="8.88671875" style="1"/>
    <col min="257" max="257" width="8.6640625" style="1" customWidth="1"/>
    <col min="258" max="258" width="7.33203125" style="1" customWidth="1"/>
    <col min="259" max="259" width="6.6640625" style="1" customWidth="1"/>
    <col min="260" max="261" width="7.6640625" style="1" customWidth="1"/>
    <col min="262" max="263" width="6.6640625" style="1" customWidth="1"/>
    <col min="264" max="265" width="8.88671875" style="1"/>
    <col min="266" max="266" width="7.33203125" style="1" customWidth="1"/>
    <col min="267" max="267" width="6.6640625" style="1" customWidth="1"/>
    <col min="268" max="269" width="8.88671875" style="1"/>
    <col min="270" max="270" width="11.33203125" style="1" customWidth="1"/>
    <col min="271" max="271" width="17.33203125" style="1" customWidth="1"/>
    <col min="272" max="272" width="27.33203125" style="1" customWidth="1"/>
    <col min="273" max="285" width="8.88671875" style="1"/>
    <col min="286" max="288" width="0" style="1" hidden="1" customWidth="1"/>
    <col min="289" max="512" width="8.88671875" style="1"/>
    <col min="513" max="513" width="8.6640625" style="1" customWidth="1"/>
    <col min="514" max="514" width="7.33203125" style="1" customWidth="1"/>
    <col min="515" max="515" width="6.6640625" style="1" customWidth="1"/>
    <col min="516" max="517" width="7.6640625" style="1" customWidth="1"/>
    <col min="518" max="519" width="6.6640625" style="1" customWidth="1"/>
    <col min="520" max="521" width="8.88671875" style="1"/>
    <col min="522" max="522" width="7.33203125" style="1" customWidth="1"/>
    <col min="523" max="523" width="6.6640625" style="1" customWidth="1"/>
    <col min="524" max="525" width="8.88671875" style="1"/>
    <col min="526" max="526" width="11.33203125" style="1" customWidth="1"/>
    <col min="527" max="527" width="17.33203125" style="1" customWidth="1"/>
    <col min="528" max="528" width="27.33203125" style="1" customWidth="1"/>
    <col min="529" max="541" width="8.88671875" style="1"/>
    <col min="542" max="544" width="0" style="1" hidden="1" customWidth="1"/>
    <col min="545" max="768" width="8.88671875" style="1"/>
    <col min="769" max="769" width="8.6640625" style="1" customWidth="1"/>
    <col min="770" max="770" width="7.33203125" style="1" customWidth="1"/>
    <col min="771" max="771" width="6.6640625" style="1" customWidth="1"/>
    <col min="772" max="773" width="7.6640625" style="1" customWidth="1"/>
    <col min="774" max="775" width="6.6640625" style="1" customWidth="1"/>
    <col min="776" max="777" width="8.88671875" style="1"/>
    <col min="778" max="778" width="7.33203125" style="1" customWidth="1"/>
    <col min="779" max="779" width="6.6640625" style="1" customWidth="1"/>
    <col min="780" max="781" width="8.88671875" style="1"/>
    <col min="782" max="782" width="11.33203125" style="1" customWidth="1"/>
    <col min="783" max="783" width="17.33203125" style="1" customWidth="1"/>
    <col min="784" max="784" width="27.33203125" style="1" customWidth="1"/>
    <col min="785" max="797" width="8.88671875" style="1"/>
    <col min="798" max="800" width="0" style="1" hidden="1" customWidth="1"/>
    <col min="801" max="1024" width="8.88671875" style="1"/>
    <col min="1025" max="1025" width="8.6640625" style="1" customWidth="1"/>
    <col min="1026" max="1026" width="7.33203125" style="1" customWidth="1"/>
    <col min="1027" max="1027" width="6.6640625" style="1" customWidth="1"/>
    <col min="1028" max="1029" width="7.6640625" style="1" customWidth="1"/>
    <col min="1030" max="1031" width="6.6640625" style="1" customWidth="1"/>
    <col min="1032" max="1033" width="8.88671875" style="1"/>
    <col min="1034" max="1034" width="7.33203125" style="1" customWidth="1"/>
    <col min="1035" max="1035" width="6.6640625" style="1" customWidth="1"/>
    <col min="1036" max="1037" width="8.88671875" style="1"/>
    <col min="1038" max="1038" width="11.33203125" style="1" customWidth="1"/>
    <col min="1039" max="1039" width="17.33203125" style="1" customWidth="1"/>
    <col min="1040" max="1040" width="27.33203125" style="1" customWidth="1"/>
    <col min="1041" max="1053" width="8.88671875" style="1"/>
    <col min="1054" max="1056" width="0" style="1" hidden="1" customWidth="1"/>
    <col min="1057" max="1280" width="8.88671875" style="1"/>
    <col min="1281" max="1281" width="8.6640625" style="1" customWidth="1"/>
    <col min="1282" max="1282" width="7.33203125" style="1" customWidth="1"/>
    <col min="1283" max="1283" width="6.6640625" style="1" customWidth="1"/>
    <col min="1284" max="1285" width="7.6640625" style="1" customWidth="1"/>
    <col min="1286" max="1287" width="6.6640625" style="1" customWidth="1"/>
    <col min="1288" max="1289" width="8.88671875" style="1"/>
    <col min="1290" max="1290" width="7.33203125" style="1" customWidth="1"/>
    <col min="1291" max="1291" width="6.6640625" style="1" customWidth="1"/>
    <col min="1292" max="1293" width="8.88671875" style="1"/>
    <col min="1294" max="1294" width="11.33203125" style="1" customWidth="1"/>
    <col min="1295" max="1295" width="17.33203125" style="1" customWidth="1"/>
    <col min="1296" max="1296" width="27.33203125" style="1" customWidth="1"/>
    <col min="1297" max="1309" width="8.88671875" style="1"/>
    <col min="1310" max="1312" width="0" style="1" hidden="1" customWidth="1"/>
    <col min="1313" max="1536" width="8.88671875" style="1"/>
    <col min="1537" max="1537" width="8.6640625" style="1" customWidth="1"/>
    <col min="1538" max="1538" width="7.33203125" style="1" customWidth="1"/>
    <col min="1539" max="1539" width="6.6640625" style="1" customWidth="1"/>
    <col min="1540" max="1541" width="7.6640625" style="1" customWidth="1"/>
    <col min="1542" max="1543" width="6.6640625" style="1" customWidth="1"/>
    <col min="1544" max="1545" width="8.88671875" style="1"/>
    <col min="1546" max="1546" width="7.33203125" style="1" customWidth="1"/>
    <col min="1547" max="1547" width="6.6640625" style="1" customWidth="1"/>
    <col min="1548" max="1549" width="8.88671875" style="1"/>
    <col min="1550" max="1550" width="11.33203125" style="1" customWidth="1"/>
    <col min="1551" max="1551" width="17.33203125" style="1" customWidth="1"/>
    <col min="1552" max="1552" width="27.33203125" style="1" customWidth="1"/>
    <col min="1553" max="1565" width="8.88671875" style="1"/>
    <col min="1566" max="1568" width="0" style="1" hidden="1" customWidth="1"/>
    <col min="1569" max="1792" width="8.88671875" style="1"/>
    <col min="1793" max="1793" width="8.6640625" style="1" customWidth="1"/>
    <col min="1794" max="1794" width="7.33203125" style="1" customWidth="1"/>
    <col min="1795" max="1795" width="6.6640625" style="1" customWidth="1"/>
    <col min="1796" max="1797" width="7.6640625" style="1" customWidth="1"/>
    <col min="1798" max="1799" width="6.6640625" style="1" customWidth="1"/>
    <col min="1800" max="1801" width="8.88671875" style="1"/>
    <col min="1802" max="1802" width="7.33203125" style="1" customWidth="1"/>
    <col min="1803" max="1803" width="6.6640625" style="1" customWidth="1"/>
    <col min="1804" max="1805" width="8.88671875" style="1"/>
    <col min="1806" max="1806" width="11.33203125" style="1" customWidth="1"/>
    <col min="1807" max="1807" width="17.33203125" style="1" customWidth="1"/>
    <col min="1808" max="1808" width="27.33203125" style="1" customWidth="1"/>
    <col min="1809" max="1821" width="8.88671875" style="1"/>
    <col min="1822" max="1824" width="0" style="1" hidden="1" customWidth="1"/>
    <col min="1825" max="2048" width="8.88671875" style="1"/>
    <col min="2049" max="2049" width="8.6640625" style="1" customWidth="1"/>
    <col min="2050" max="2050" width="7.33203125" style="1" customWidth="1"/>
    <col min="2051" max="2051" width="6.6640625" style="1" customWidth="1"/>
    <col min="2052" max="2053" width="7.6640625" style="1" customWidth="1"/>
    <col min="2054" max="2055" width="6.6640625" style="1" customWidth="1"/>
    <col min="2056" max="2057" width="8.88671875" style="1"/>
    <col min="2058" max="2058" width="7.33203125" style="1" customWidth="1"/>
    <col min="2059" max="2059" width="6.6640625" style="1" customWidth="1"/>
    <col min="2060" max="2061" width="8.88671875" style="1"/>
    <col min="2062" max="2062" width="11.33203125" style="1" customWidth="1"/>
    <col min="2063" max="2063" width="17.33203125" style="1" customWidth="1"/>
    <col min="2064" max="2064" width="27.33203125" style="1" customWidth="1"/>
    <col min="2065" max="2077" width="8.88671875" style="1"/>
    <col min="2078" max="2080" width="0" style="1" hidden="1" customWidth="1"/>
    <col min="2081" max="2304" width="8.88671875" style="1"/>
    <col min="2305" max="2305" width="8.6640625" style="1" customWidth="1"/>
    <col min="2306" max="2306" width="7.33203125" style="1" customWidth="1"/>
    <col min="2307" max="2307" width="6.6640625" style="1" customWidth="1"/>
    <col min="2308" max="2309" width="7.6640625" style="1" customWidth="1"/>
    <col min="2310" max="2311" width="6.6640625" style="1" customWidth="1"/>
    <col min="2312" max="2313" width="8.88671875" style="1"/>
    <col min="2314" max="2314" width="7.33203125" style="1" customWidth="1"/>
    <col min="2315" max="2315" width="6.6640625" style="1" customWidth="1"/>
    <col min="2316" max="2317" width="8.88671875" style="1"/>
    <col min="2318" max="2318" width="11.33203125" style="1" customWidth="1"/>
    <col min="2319" max="2319" width="17.33203125" style="1" customWidth="1"/>
    <col min="2320" max="2320" width="27.33203125" style="1" customWidth="1"/>
    <col min="2321" max="2333" width="8.88671875" style="1"/>
    <col min="2334" max="2336" width="0" style="1" hidden="1" customWidth="1"/>
    <col min="2337" max="2560" width="8.88671875" style="1"/>
    <col min="2561" max="2561" width="8.6640625" style="1" customWidth="1"/>
    <col min="2562" max="2562" width="7.33203125" style="1" customWidth="1"/>
    <col min="2563" max="2563" width="6.6640625" style="1" customWidth="1"/>
    <col min="2564" max="2565" width="7.6640625" style="1" customWidth="1"/>
    <col min="2566" max="2567" width="6.6640625" style="1" customWidth="1"/>
    <col min="2568" max="2569" width="8.88671875" style="1"/>
    <col min="2570" max="2570" width="7.33203125" style="1" customWidth="1"/>
    <col min="2571" max="2571" width="6.6640625" style="1" customWidth="1"/>
    <col min="2572" max="2573" width="8.88671875" style="1"/>
    <col min="2574" max="2574" width="11.33203125" style="1" customWidth="1"/>
    <col min="2575" max="2575" width="17.33203125" style="1" customWidth="1"/>
    <col min="2576" max="2576" width="27.33203125" style="1" customWidth="1"/>
    <col min="2577" max="2589" width="8.88671875" style="1"/>
    <col min="2590" max="2592" width="0" style="1" hidden="1" customWidth="1"/>
    <col min="2593" max="2816" width="8.88671875" style="1"/>
    <col min="2817" max="2817" width="8.6640625" style="1" customWidth="1"/>
    <col min="2818" max="2818" width="7.33203125" style="1" customWidth="1"/>
    <col min="2819" max="2819" width="6.6640625" style="1" customWidth="1"/>
    <col min="2820" max="2821" width="7.6640625" style="1" customWidth="1"/>
    <col min="2822" max="2823" width="6.6640625" style="1" customWidth="1"/>
    <col min="2824" max="2825" width="8.88671875" style="1"/>
    <col min="2826" max="2826" width="7.33203125" style="1" customWidth="1"/>
    <col min="2827" max="2827" width="6.6640625" style="1" customWidth="1"/>
    <col min="2828" max="2829" width="8.88671875" style="1"/>
    <col min="2830" max="2830" width="11.33203125" style="1" customWidth="1"/>
    <col min="2831" max="2831" width="17.33203125" style="1" customWidth="1"/>
    <col min="2832" max="2832" width="27.33203125" style="1" customWidth="1"/>
    <col min="2833" max="2845" width="8.88671875" style="1"/>
    <col min="2846" max="2848" width="0" style="1" hidden="1" customWidth="1"/>
    <col min="2849" max="3072" width="8.88671875" style="1"/>
    <col min="3073" max="3073" width="8.6640625" style="1" customWidth="1"/>
    <col min="3074" max="3074" width="7.33203125" style="1" customWidth="1"/>
    <col min="3075" max="3075" width="6.6640625" style="1" customWidth="1"/>
    <col min="3076" max="3077" width="7.6640625" style="1" customWidth="1"/>
    <col min="3078" max="3079" width="6.6640625" style="1" customWidth="1"/>
    <col min="3080" max="3081" width="8.88671875" style="1"/>
    <col min="3082" max="3082" width="7.33203125" style="1" customWidth="1"/>
    <col min="3083" max="3083" width="6.6640625" style="1" customWidth="1"/>
    <col min="3084" max="3085" width="8.88671875" style="1"/>
    <col min="3086" max="3086" width="11.33203125" style="1" customWidth="1"/>
    <col min="3087" max="3087" width="17.33203125" style="1" customWidth="1"/>
    <col min="3088" max="3088" width="27.33203125" style="1" customWidth="1"/>
    <col min="3089" max="3101" width="8.88671875" style="1"/>
    <col min="3102" max="3104" width="0" style="1" hidden="1" customWidth="1"/>
    <col min="3105" max="3328" width="8.88671875" style="1"/>
    <col min="3329" max="3329" width="8.6640625" style="1" customWidth="1"/>
    <col min="3330" max="3330" width="7.33203125" style="1" customWidth="1"/>
    <col min="3331" max="3331" width="6.6640625" style="1" customWidth="1"/>
    <col min="3332" max="3333" width="7.6640625" style="1" customWidth="1"/>
    <col min="3334" max="3335" width="6.6640625" style="1" customWidth="1"/>
    <col min="3336" max="3337" width="8.88671875" style="1"/>
    <col min="3338" max="3338" width="7.33203125" style="1" customWidth="1"/>
    <col min="3339" max="3339" width="6.6640625" style="1" customWidth="1"/>
    <col min="3340" max="3341" width="8.88671875" style="1"/>
    <col min="3342" max="3342" width="11.33203125" style="1" customWidth="1"/>
    <col min="3343" max="3343" width="17.33203125" style="1" customWidth="1"/>
    <col min="3344" max="3344" width="27.33203125" style="1" customWidth="1"/>
    <col min="3345" max="3357" width="8.88671875" style="1"/>
    <col min="3358" max="3360" width="0" style="1" hidden="1" customWidth="1"/>
    <col min="3361" max="3584" width="8.88671875" style="1"/>
    <col min="3585" max="3585" width="8.6640625" style="1" customWidth="1"/>
    <col min="3586" max="3586" width="7.33203125" style="1" customWidth="1"/>
    <col min="3587" max="3587" width="6.6640625" style="1" customWidth="1"/>
    <col min="3588" max="3589" width="7.6640625" style="1" customWidth="1"/>
    <col min="3590" max="3591" width="6.6640625" style="1" customWidth="1"/>
    <col min="3592" max="3593" width="8.88671875" style="1"/>
    <col min="3594" max="3594" width="7.33203125" style="1" customWidth="1"/>
    <col min="3595" max="3595" width="6.6640625" style="1" customWidth="1"/>
    <col min="3596" max="3597" width="8.88671875" style="1"/>
    <col min="3598" max="3598" width="11.33203125" style="1" customWidth="1"/>
    <col min="3599" max="3599" width="17.33203125" style="1" customWidth="1"/>
    <col min="3600" max="3600" width="27.33203125" style="1" customWidth="1"/>
    <col min="3601" max="3613" width="8.88671875" style="1"/>
    <col min="3614" max="3616" width="0" style="1" hidden="1" customWidth="1"/>
    <col min="3617" max="3840" width="8.88671875" style="1"/>
    <col min="3841" max="3841" width="8.6640625" style="1" customWidth="1"/>
    <col min="3842" max="3842" width="7.33203125" style="1" customWidth="1"/>
    <col min="3843" max="3843" width="6.6640625" style="1" customWidth="1"/>
    <col min="3844" max="3845" width="7.6640625" style="1" customWidth="1"/>
    <col min="3846" max="3847" width="6.6640625" style="1" customWidth="1"/>
    <col min="3848" max="3849" width="8.88671875" style="1"/>
    <col min="3850" max="3850" width="7.33203125" style="1" customWidth="1"/>
    <col min="3851" max="3851" width="6.6640625" style="1" customWidth="1"/>
    <col min="3852" max="3853" width="8.88671875" style="1"/>
    <col min="3854" max="3854" width="11.33203125" style="1" customWidth="1"/>
    <col min="3855" max="3855" width="17.33203125" style="1" customWidth="1"/>
    <col min="3856" max="3856" width="27.33203125" style="1" customWidth="1"/>
    <col min="3857" max="3869" width="8.88671875" style="1"/>
    <col min="3870" max="3872" width="0" style="1" hidden="1" customWidth="1"/>
    <col min="3873" max="4096" width="8.88671875" style="1"/>
    <col min="4097" max="4097" width="8.6640625" style="1" customWidth="1"/>
    <col min="4098" max="4098" width="7.33203125" style="1" customWidth="1"/>
    <col min="4099" max="4099" width="6.6640625" style="1" customWidth="1"/>
    <col min="4100" max="4101" width="7.6640625" style="1" customWidth="1"/>
    <col min="4102" max="4103" width="6.6640625" style="1" customWidth="1"/>
    <col min="4104" max="4105" width="8.88671875" style="1"/>
    <col min="4106" max="4106" width="7.33203125" style="1" customWidth="1"/>
    <col min="4107" max="4107" width="6.6640625" style="1" customWidth="1"/>
    <col min="4108" max="4109" width="8.88671875" style="1"/>
    <col min="4110" max="4110" width="11.33203125" style="1" customWidth="1"/>
    <col min="4111" max="4111" width="17.33203125" style="1" customWidth="1"/>
    <col min="4112" max="4112" width="27.33203125" style="1" customWidth="1"/>
    <col min="4113" max="4125" width="8.88671875" style="1"/>
    <col min="4126" max="4128" width="0" style="1" hidden="1" customWidth="1"/>
    <col min="4129" max="4352" width="8.88671875" style="1"/>
    <col min="4353" max="4353" width="8.6640625" style="1" customWidth="1"/>
    <col min="4354" max="4354" width="7.33203125" style="1" customWidth="1"/>
    <col min="4355" max="4355" width="6.6640625" style="1" customWidth="1"/>
    <col min="4356" max="4357" width="7.6640625" style="1" customWidth="1"/>
    <col min="4358" max="4359" width="6.6640625" style="1" customWidth="1"/>
    <col min="4360" max="4361" width="8.88671875" style="1"/>
    <col min="4362" max="4362" width="7.33203125" style="1" customWidth="1"/>
    <col min="4363" max="4363" width="6.6640625" style="1" customWidth="1"/>
    <col min="4364" max="4365" width="8.88671875" style="1"/>
    <col min="4366" max="4366" width="11.33203125" style="1" customWidth="1"/>
    <col min="4367" max="4367" width="17.33203125" style="1" customWidth="1"/>
    <col min="4368" max="4368" width="27.33203125" style="1" customWidth="1"/>
    <col min="4369" max="4381" width="8.88671875" style="1"/>
    <col min="4382" max="4384" width="0" style="1" hidden="1" customWidth="1"/>
    <col min="4385" max="4608" width="8.88671875" style="1"/>
    <col min="4609" max="4609" width="8.6640625" style="1" customWidth="1"/>
    <col min="4610" max="4610" width="7.33203125" style="1" customWidth="1"/>
    <col min="4611" max="4611" width="6.6640625" style="1" customWidth="1"/>
    <col min="4612" max="4613" width="7.6640625" style="1" customWidth="1"/>
    <col min="4614" max="4615" width="6.6640625" style="1" customWidth="1"/>
    <col min="4616" max="4617" width="8.88671875" style="1"/>
    <col min="4618" max="4618" width="7.33203125" style="1" customWidth="1"/>
    <col min="4619" max="4619" width="6.6640625" style="1" customWidth="1"/>
    <col min="4620" max="4621" width="8.88671875" style="1"/>
    <col min="4622" max="4622" width="11.33203125" style="1" customWidth="1"/>
    <col min="4623" max="4623" width="17.33203125" style="1" customWidth="1"/>
    <col min="4624" max="4624" width="27.33203125" style="1" customWidth="1"/>
    <col min="4625" max="4637" width="8.88671875" style="1"/>
    <col min="4638" max="4640" width="0" style="1" hidden="1" customWidth="1"/>
    <col min="4641" max="4864" width="8.88671875" style="1"/>
    <col min="4865" max="4865" width="8.6640625" style="1" customWidth="1"/>
    <col min="4866" max="4866" width="7.33203125" style="1" customWidth="1"/>
    <col min="4867" max="4867" width="6.6640625" style="1" customWidth="1"/>
    <col min="4868" max="4869" width="7.6640625" style="1" customWidth="1"/>
    <col min="4870" max="4871" width="6.6640625" style="1" customWidth="1"/>
    <col min="4872" max="4873" width="8.88671875" style="1"/>
    <col min="4874" max="4874" width="7.33203125" style="1" customWidth="1"/>
    <col min="4875" max="4875" width="6.6640625" style="1" customWidth="1"/>
    <col min="4876" max="4877" width="8.88671875" style="1"/>
    <col min="4878" max="4878" width="11.33203125" style="1" customWidth="1"/>
    <col min="4879" max="4879" width="17.33203125" style="1" customWidth="1"/>
    <col min="4880" max="4880" width="27.33203125" style="1" customWidth="1"/>
    <col min="4881" max="4893" width="8.88671875" style="1"/>
    <col min="4894" max="4896" width="0" style="1" hidden="1" customWidth="1"/>
    <col min="4897" max="5120" width="8.88671875" style="1"/>
    <col min="5121" max="5121" width="8.6640625" style="1" customWidth="1"/>
    <col min="5122" max="5122" width="7.33203125" style="1" customWidth="1"/>
    <col min="5123" max="5123" width="6.6640625" style="1" customWidth="1"/>
    <col min="5124" max="5125" width="7.6640625" style="1" customWidth="1"/>
    <col min="5126" max="5127" width="6.6640625" style="1" customWidth="1"/>
    <col min="5128" max="5129" width="8.88671875" style="1"/>
    <col min="5130" max="5130" width="7.33203125" style="1" customWidth="1"/>
    <col min="5131" max="5131" width="6.6640625" style="1" customWidth="1"/>
    <col min="5132" max="5133" width="8.88671875" style="1"/>
    <col min="5134" max="5134" width="11.33203125" style="1" customWidth="1"/>
    <col min="5135" max="5135" width="17.33203125" style="1" customWidth="1"/>
    <col min="5136" max="5136" width="27.33203125" style="1" customWidth="1"/>
    <col min="5137" max="5149" width="8.88671875" style="1"/>
    <col min="5150" max="5152" width="0" style="1" hidden="1" customWidth="1"/>
    <col min="5153" max="5376" width="8.88671875" style="1"/>
    <col min="5377" max="5377" width="8.6640625" style="1" customWidth="1"/>
    <col min="5378" max="5378" width="7.33203125" style="1" customWidth="1"/>
    <col min="5379" max="5379" width="6.6640625" style="1" customWidth="1"/>
    <col min="5380" max="5381" width="7.6640625" style="1" customWidth="1"/>
    <col min="5382" max="5383" width="6.6640625" style="1" customWidth="1"/>
    <col min="5384" max="5385" width="8.88671875" style="1"/>
    <col min="5386" max="5386" width="7.33203125" style="1" customWidth="1"/>
    <col min="5387" max="5387" width="6.6640625" style="1" customWidth="1"/>
    <col min="5388" max="5389" width="8.88671875" style="1"/>
    <col min="5390" max="5390" width="11.33203125" style="1" customWidth="1"/>
    <col min="5391" max="5391" width="17.33203125" style="1" customWidth="1"/>
    <col min="5392" max="5392" width="27.33203125" style="1" customWidth="1"/>
    <col min="5393" max="5405" width="8.88671875" style="1"/>
    <col min="5406" max="5408" width="0" style="1" hidden="1" customWidth="1"/>
    <col min="5409" max="5632" width="8.88671875" style="1"/>
    <col min="5633" max="5633" width="8.6640625" style="1" customWidth="1"/>
    <col min="5634" max="5634" width="7.33203125" style="1" customWidth="1"/>
    <col min="5635" max="5635" width="6.6640625" style="1" customWidth="1"/>
    <col min="5636" max="5637" width="7.6640625" style="1" customWidth="1"/>
    <col min="5638" max="5639" width="6.6640625" style="1" customWidth="1"/>
    <col min="5640" max="5641" width="8.88671875" style="1"/>
    <col min="5642" max="5642" width="7.33203125" style="1" customWidth="1"/>
    <col min="5643" max="5643" width="6.6640625" style="1" customWidth="1"/>
    <col min="5644" max="5645" width="8.88671875" style="1"/>
    <col min="5646" max="5646" width="11.33203125" style="1" customWidth="1"/>
    <col min="5647" max="5647" width="17.33203125" style="1" customWidth="1"/>
    <col min="5648" max="5648" width="27.33203125" style="1" customWidth="1"/>
    <col min="5649" max="5661" width="8.88671875" style="1"/>
    <col min="5662" max="5664" width="0" style="1" hidden="1" customWidth="1"/>
    <col min="5665" max="5888" width="8.88671875" style="1"/>
    <col min="5889" max="5889" width="8.6640625" style="1" customWidth="1"/>
    <col min="5890" max="5890" width="7.33203125" style="1" customWidth="1"/>
    <col min="5891" max="5891" width="6.6640625" style="1" customWidth="1"/>
    <col min="5892" max="5893" width="7.6640625" style="1" customWidth="1"/>
    <col min="5894" max="5895" width="6.6640625" style="1" customWidth="1"/>
    <col min="5896" max="5897" width="8.88671875" style="1"/>
    <col min="5898" max="5898" width="7.33203125" style="1" customWidth="1"/>
    <col min="5899" max="5899" width="6.6640625" style="1" customWidth="1"/>
    <col min="5900" max="5901" width="8.88671875" style="1"/>
    <col min="5902" max="5902" width="11.33203125" style="1" customWidth="1"/>
    <col min="5903" max="5903" width="17.33203125" style="1" customWidth="1"/>
    <col min="5904" max="5904" width="27.33203125" style="1" customWidth="1"/>
    <col min="5905" max="5917" width="8.88671875" style="1"/>
    <col min="5918" max="5920" width="0" style="1" hidden="1" customWidth="1"/>
    <col min="5921" max="6144" width="8.88671875" style="1"/>
    <col min="6145" max="6145" width="8.6640625" style="1" customWidth="1"/>
    <col min="6146" max="6146" width="7.33203125" style="1" customWidth="1"/>
    <col min="6147" max="6147" width="6.6640625" style="1" customWidth="1"/>
    <col min="6148" max="6149" width="7.6640625" style="1" customWidth="1"/>
    <col min="6150" max="6151" width="6.6640625" style="1" customWidth="1"/>
    <col min="6152" max="6153" width="8.88671875" style="1"/>
    <col min="6154" max="6154" width="7.33203125" style="1" customWidth="1"/>
    <col min="6155" max="6155" width="6.6640625" style="1" customWidth="1"/>
    <col min="6156" max="6157" width="8.88671875" style="1"/>
    <col min="6158" max="6158" width="11.33203125" style="1" customWidth="1"/>
    <col min="6159" max="6159" width="17.33203125" style="1" customWidth="1"/>
    <col min="6160" max="6160" width="27.33203125" style="1" customWidth="1"/>
    <col min="6161" max="6173" width="8.88671875" style="1"/>
    <col min="6174" max="6176" width="0" style="1" hidden="1" customWidth="1"/>
    <col min="6177" max="6400" width="8.88671875" style="1"/>
    <col min="6401" max="6401" width="8.6640625" style="1" customWidth="1"/>
    <col min="6402" max="6402" width="7.33203125" style="1" customWidth="1"/>
    <col min="6403" max="6403" width="6.6640625" style="1" customWidth="1"/>
    <col min="6404" max="6405" width="7.6640625" style="1" customWidth="1"/>
    <col min="6406" max="6407" width="6.6640625" style="1" customWidth="1"/>
    <col min="6408" max="6409" width="8.88671875" style="1"/>
    <col min="6410" max="6410" width="7.33203125" style="1" customWidth="1"/>
    <col min="6411" max="6411" width="6.6640625" style="1" customWidth="1"/>
    <col min="6412" max="6413" width="8.88671875" style="1"/>
    <col min="6414" max="6414" width="11.33203125" style="1" customWidth="1"/>
    <col min="6415" max="6415" width="17.33203125" style="1" customWidth="1"/>
    <col min="6416" max="6416" width="27.33203125" style="1" customWidth="1"/>
    <col min="6417" max="6429" width="8.88671875" style="1"/>
    <col min="6430" max="6432" width="0" style="1" hidden="1" customWidth="1"/>
    <col min="6433" max="6656" width="8.88671875" style="1"/>
    <col min="6657" max="6657" width="8.6640625" style="1" customWidth="1"/>
    <col min="6658" max="6658" width="7.33203125" style="1" customWidth="1"/>
    <col min="6659" max="6659" width="6.6640625" style="1" customWidth="1"/>
    <col min="6660" max="6661" width="7.6640625" style="1" customWidth="1"/>
    <col min="6662" max="6663" width="6.6640625" style="1" customWidth="1"/>
    <col min="6664" max="6665" width="8.88671875" style="1"/>
    <col min="6666" max="6666" width="7.33203125" style="1" customWidth="1"/>
    <col min="6667" max="6667" width="6.6640625" style="1" customWidth="1"/>
    <col min="6668" max="6669" width="8.88671875" style="1"/>
    <col min="6670" max="6670" width="11.33203125" style="1" customWidth="1"/>
    <col min="6671" max="6671" width="17.33203125" style="1" customWidth="1"/>
    <col min="6672" max="6672" width="27.33203125" style="1" customWidth="1"/>
    <col min="6673" max="6685" width="8.88671875" style="1"/>
    <col min="6686" max="6688" width="0" style="1" hidden="1" customWidth="1"/>
    <col min="6689" max="6912" width="8.88671875" style="1"/>
    <col min="6913" max="6913" width="8.6640625" style="1" customWidth="1"/>
    <col min="6914" max="6914" width="7.33203125" style="1" customWidth="1"/>
    <col min="6915" max="6915" width="6.6640625" style="1" customWidth="1"/>
    <col min="6916" max="6917" width="7.6640625" style="1" customWidth="1"/>
    <col min="6918" max="6919" width="6.6640625" style="1" customWidth="1"/>
    <col min="6920" max="6921" width="8.88671875" style="1"/>
    <col min="6922" max="6922" width="7.33203125" style="1" customWidth="1"/>
    <col min="6923" max="6923" width="6.6640625" style="1" customWidth="1"/>
    <col min="6924" max="6925" width="8.88671875" style="1"/>
    <col min="6926" max="6926" width="11.33203125" style="1" customWidth="1"/>
    <col min="6927" max="6927" width="17.33203125" style="1" customWidth="1"/>
    <col min="6928" max="6928" width="27.33203125" style="1" customWidth="1"/>
    <col min="6929" max="6941" width="8.88671875" style="1"/>
    <col min="6942" max="6944" width="0" style="1" hidden="1" customWidth="1"/>
    <col min="6945" max="7168" width="8.88671875" style="1"/>
    <col min="7169" max="7169" width="8.6640625" style="1" customWidth="1"/>
    <col min="7170" max="7170" width="7.33203125" style="1" customWidth="1"/>
    <col min="7171" max="7171" width="6.6640625" style="1" customWidth="1"/>
    <col min="7172" max="7173" width="7.6640625" style="1" customWidth="1"/>
    <col min="7174" max="7175" width="6.6640625" style="1" customWidth="1"/>
    <col min="7176" max="7177" width="8.88671875" style="1"/>
    <col min="7178" max="7178" width="7.33203125" style="1" customWidth="1"/>
    <col min="7179" max="7179" width="6.6640625" style="1" customWidth="1"/>
    <col min="7180" max="7181" width="8.88671875" style="1"/>
    <col min="7182" max="7182" width="11.33203125" style="1" customWidth="1"/>
    <col min="7183" max="7183" width="17.33203125" style="1" customWidth="1"/>
    <col min="7184" max="7184" width="27.33203125" style="1" customWidth="1"/>
    <col min="7185" max="7197" width="8.88671875" style="1"/>
    <col min="7198" max="7200" width="0" style="1" hidden="1" customWidth="1"/>
    <col min="7201" max="7424" width="8.88671875" style="1"/>
    <col min="7425" max="7425" width="8.6640625" style="1" customWidth="1"/>
    <col min="7426" max="7426" width="7.33203125" style="1" customWidth="1"/>
    <col min="7427" max="7427" width="6.6640625" style="1" customWidth="1"/>
    <col min="7428" max="7429" width="7.6640625" style="1" customWidth="1"/>
    <col min="7430" max="7431" width="6.6640625" style="1" customWidth="1"/>
    <col min="7432" max="7433" width="8.88671875" style="1"/>
    <col min="7434" max="7434" width="7.33203125" style="1" customWidth="1"/>
    <col min="7435" max="7435" width="6.6640625" style="1" customWidth="1"/>
    <col min="7436" max="7437" width="8.88671875" style="1"/>
    <col min="7438" max="7438" width="11.33203125" style="1" customWidth="1"/>
    <col min="7439" max="7439" width="17.33203125" style="1" customWidth="1"/>
    <col min="7440" max="7440" width="27.33203125" style="1" customWidth="1"/>
    <col min="7441" max="7453" width="8.88671875" style="1"/>
    <col min="7454" max="7456" width="0" style="1" hidden="1" customWidth="1"/>
    <col min="7457" max="7680" width="8.88671875" style="1"/>
    <col min="7681" max="7681" width="8.6640625" style="1" customWidth="1"/>
    <col min="7682" max="7682" width="7.33203125" style="1" customWidth="1"/>
    <col min="7683" max="7683" width="6.6640625" style="1" customWidth="1"/>
    <col min="7684" max="7685" width="7.6640625" style="1" customWidth="1"/>
    <col min="7686" max="7687" width="6.6640625" style="1" customWidth="1"/>
    <col min="7688" max="7689" width="8.88671875" style="1"/>
    <col min="7690" max="7690" width="7.33203125" style="1" customWidth="1"/>
    <col min="7691" max="7691" width="6.6640625" style="1" customWidth="1"/>
    <col min="7692" max="7693" width="8.88671875" style="1"/>
    <col min="7694" max="7694" width="11.33203125" style="1" customWidth="1"/>
    <col min="7695" max="7695" width="17.33203125" style="1" customWidth="1"/>
    <col min="7696" max="7696" width="27.33203125" style="1" customWidth="1"/>
    <col min="7697" max="7709" width="8.88671875" style="1"/>
    <col min="7710" max="7712" width="0" style="1" hidden="1" customWidth="1"/>
    <col min="7713" max="7936" width="8.88671875" style="1"/>
    <col min="7937" max="7937" width="8.6640625" style="1" customWidth="1"/>
    <col min="7938" max="7938" width="7.33203125" style="1" customWidth="1"/>
    <col min="7939" max="7939" width="6.6640625" style="1" customWidth="1"/>
    <col min="7940" max="7941" width="7.6640625" style="1" customWidth="1"/>
    <col min="7942" max="7943" width="6.6640625" style="1" customWidth="1"/>
    <col min="7944" max="7945" width="8.88671875" style="1"/>
    <col min="7946" max="7946" width="7.33203125" style="1" customWidth="1"/>
    <col min="7947" max="7947" width="6.6640625" style="1" customWidth="1"/>
    <col min="7948" max="7949" width="8.88671875" style="1"/>
    <col min="7950" max="7950" width="11.33203125" style="1" customWidth="1"/>
    <col min="7951" max="7951" width="17.33203125" style="1" customWidth="1"/>
    <col min="7952" max="7952" width="27.33203125" style="1" customWidth="1"/>
    <col min="7953" max="7965" width="8.88671875" style="1"/>
    <col min="7966" max="7968" width="0" style="1" hidden="1" customWidth="1"/>
    <col min="7969" max="8192" width="8.88671875" style="1"/>
    <col min="8193" max="8193" width="8.6640625" style="1" customWidth="1"/>
    <col min="8194" max="8194" width="7.33203125" style="1" customWidth="1"/>
    <col min="8195" max="8195" width="6.6640625" style="1" customWidth="1"/>
    <col min="8196" max="8197" width="7.6640625" style="1" customWidth="1"/>
    <col min="8198" max="8199" width="6.6640625" style="1" customWidth="1"/>
    <col min="8200" max="8201" width="8.88671875" style="1"/>
    <col min="8202" max="8202" width="7.33203125" style="1" customWidth="1"/>
    <col min="8203" max="8203" width="6.6640625" style="1" customWidth="1"/>
    <col min="8204" max="8205" width="8.88671875" style="1"/>
    <col min="8206" max="8206" width="11.33203125" style="1" customWidth="1"/>
    <col min="8207" max="8207" width="17.33203125" style="1" customWidth="1"/>
    <col min="8208" max="8208" width="27.33203125" style="1" customWidth="1"/>
    <col min="8209" max="8221" width="8.88671875" style="1"/>
    <col min="8222" max="8224" width="0" style="1" hidden="1" customWidth="1"/>
    <col min="8225" max="8448" width="8.88671875" style="1"/>
    <col min="8449" max="8449" width="8.6640625" style="1" customWidth="1"/>
    <col min="8450" max="8450" width="7.33203125" style="1" customWidth="1"/>
    <col min="8451" max="8451" width="6.6640625" style="1" customWidth="1"/>
    <col min="8452" max="8453" width="7.6640625" style="1" customWidth="1"/>
    <col min="8454" max="8455" width="6.6640625" style="1" customWidth="1"/>
    <col min="8456" max="8457" width="8.88671875" style="1"/>
    <col min="8458" max="8458" width="7.33203125" style="1" customWidth="1"/>
    <col min="8459" max="8459" width="6.6640625" style="1" customWidth="1"/>
    <col min="8460" max="8461" width="8.88671875" style="1"/>
    <col min="8462" max="8462" width="11.33203125" style="1" customWidth="1"/>
    <col min="8463" max="8463" width="17.33203125" style="1" customWidth="1"/>
    <col min="8464" max="8464" width="27.33203125" style="1" customWidth="1"/>
    <col min="8465" max="8477" width="8.88671875" style="1"/>
    <col min="8478" max="8480" width="0" style="1" hidden="1" customWidth="1"/>
    <col min="8481" max="8704" width="8.88671875" style="1"/>
    <col min="8705" max="8705" width="8.6640625" style="1" customWidth="1"/>
    <col min="8706" max="8706" width="7.33203125" style="1" customWidth="1"/>
    <col min="8707" max="8707" width="6.6640625" style="1" customWidth="1"/>
    <col min="8708" max="8709" width="7.6640625" style="1" customWidth="1"/>
    <col min="8710" max="8711" width="6.6640625" style="1" customWidth="1"/>
    <col min="8712" max="8713" width="8.88671875" style="1"/>
    <col min="8714" max="8714" width="7.33203125" style="1" customWidth="1"/>
    <col min="8715" max="8715" width="6.6640625" style="1" customWidth="1"/>
    <col min="8716" max="8717" width="8.88671875" style="1"/>
    <col min="8718" max="8718" width="11.33203125" style="1" customWidth="1"/>
    <col min="8719" max="8719" width="17.33203125" style="1" customWidth="1"/>
    <col min="8720" max="8720" width="27.33203125" style="1" customWidth="1"/>
    <col min="8721" max="8733" width="8.88671875" style="1"/>
    <col min="8734" max="8736" width="0" style="1" hidden="1" customWidth="1"/>
    <col min="8737" max="8960" width="8.88671875" style="1"/>
    <col min="8961" max="8961" width="8.6640625" style="1" customWidth="1"/>
    <col min="8962" max="8962" width="7.33203125" style="1" customWidth="1"/>
    <col min="8963" max="8963" width="6.6640625" style="1" customWidth="1"/>
    <col min="8964" max="8965" width="7.6640625" style="1" customWidth="1"/>
    <col min="8966" max="8967" width="6.6640625" style="1" customWidth="1"/>
    <col min="8968" max="8969" width="8.88671875" style="1"/>
    <col min="8970" max="8970" width="7.33203125" style="1" customWidth="1"/>
    <col min="8971" max="8971" width="6.6640625" style="1" customWidth="1"/>
    <col min="8972" max="8973" width="8.88671875" style="1"/>
    <col min="8974" max="8974" width="11.33203125" style="1" customWidth="1"/>
    <col min="8975" max="8975" width="17.33203125" style="1" customWidth="1"/>
    <col min="8976" max="8976" width="27.33203125" style="1" customWidth="1"/>
    <col min="8977" max="8989" width="8.88671875" style="1"/>
    <col min="8990" max="8992" width="0" style="1" hidden="1" customWidth="1"/>
    <col min="8993" max="9216" width="8.88671875" style="1"/>
    <col min="9217" max="9217" width="8.6640625" style="1" customWidth="1"/>
    <col min="9218" max="9218" width="7.33203125" style="1" customWidth="1"/>
    <col min="9219" max="9219" width="6.6640625" style="1" customWidth="1"/>
    <col min="9220" max="9221" width="7.6640625" style="1" customWidth="1"/>
    <col min="9222" max="9223" width="6.6640625" style="1" customWidth="1"/>
    <col min="9224" max="9225" width="8.88671875" style="1"/>
    <col min="9226" max="9226" width="7.33203125" style="1" customWidth="1"/>
    <col min="9227" max="9227" width="6.6640625" style="1" customWidth="1"/>
    <col min="9228" max="9229" width="8.88671875" style="1"/>
    <col min="9230" max="9230" width="11.33203125" style="1" customWidth="1"/>
    <col min="9231" max="9231" width="17.33203125" style="1" customWidth="1"/>
    <col min="9232" max="9232" width="27.33203125" style="1" customWidth="1"/>
    <col min="9233" max="9245" width="8.88671875" style="1"/>
    <col min="9246" max="9248" width="0" style="1" hidden="1" customWidth="1"/>
    <col min="9249" max="9472" width="8.88671875" style="1"/>
    <col min="9473" max="9473" width="8.6640625" style="1" customWidth="1"/>
    <col min="9474" max="9474" width="7.33203125" style="1" customWidth="1"/>
    <col min="9475" max="9475" width="6.6640625" style="1" customWidth="1"/>
    <col min="9476" max="9477" width="7.6640625" style="1" customWidth="1"/>
    <col min="9478" max="9479" width="6.6640625" style="1" customWidth="1"/>
    <col min="9480" max="9481" width="8.88671875" style="1"/>
    <col min="9482" max="9482" width="7.33203125" style="1" customWidth="1"/>
    <col min="9483" max="9483" width="6.6640625" style="1" customWidth="1"/>
    <col min="9484" max="9485" width="8.88671875" style="1"/>
    <col min="9486" max="9486" width="11.33203125" style="1" customWidth="1"/>
    <col min="9487" max="9487" width="17.33203125" style="1" customWidth="1"/>
    <col min="9488" max="9488" width="27.33203125" style="1" customWidth="1"/>
    <col min="9489" max="9501" width="8.88671875" style="1"/>
    <col min="9502" max="9504" width="0" style="1" hidden="1" customWidth="1"/>
    <col min="9505" max="9728" width="8.88671875" style="1"/>
    <col min="9729" max="9729" width="8.6640625" style="1" customWidth="1"/>
    <col min="9730" max="9730" width="7.33203125" style="1" customWidth="1"/>
    <col min="9731" max="9731" width="6.6640625" style="1" customWidth="1"/>
    <col min="9732" max="9733" width="7.6640625" style="1" customWidth="1"/>
    <col min="9734" max="9735" width="6.6640625" style="1" customWidth="1"/>
    <col min="9736" max="9737" width="8.88671875" style="1"/>
    <col min="9738" max="9738" width="7.33203125" style="1" customWidth="1"/>
    <col min="9739" max="9739" width="6.6640625" style="1" customWidth="1"/>
    <col min="9740" max="9741" width="8.88671875" style="1"/>
    <col min="9742" max="9742" width="11.33203125" style="1" customWidth="1"/>
    <col min="9743" max="9743" width="17.33203125" style="1" customWidth="1"/>
    <col min="9744" max="9744" width="27.33203125" style="1" customWidth="1"/>
    <col min="9745" max="9757" width="8.88671875" style="1"/>
    <col min="9758" max="9760" width="0" style="1" hidden="1" customWidth="1"/>
    <col min="9761" max="9984" width="8.88671875" style="1"/>
    <col min="9985" max="9985" width="8.6640625" style="1" customWidth="1"/>
    <col min="9986" max="9986" width="7.33203125" style="1" customWidth="1"/>
    <col min="9987" max="9987" width="6.6640625" style="1" customWidth="1"/>
    <col min="9988" max="9989" width="7.6640625" style="1" customWidth="1"/>
    <col min="9990" max="9991" width="6.6640625" style="1" customWidth="1"/>
    <col min="9992" max="9993" width="8.88671875" style="1"/>
    <col min="9994" max="9994" width="7.33203125" style="1" customWidth="1"/>
    <col min="9995" max="9995" width="6.6640625" style="1" customWidth="1"/>
    <col min="9996" max="9997" width="8.88671875" style="1"/>
    <col min="9998" max="9998" width="11.33203125" style="1" customWidth="1"/>
    <col min="9999" max="9999" width="17.33203125" style="1" customWidth="1"/>
    <col min="10000" max="10000" width="27.33203125" style="1" customWidth="1"/>
    <col min="10001" max="10013" width="8.88671875" style="1"/>
    <col min="10014" max="10016" width="0" style="1" hidden="1" customWidth="1"/>
    <col min="10017" max="10240" width="8.88671875" style="1"/>
    <col min="10241" max="10241" width="8.6640625" style="1" customWidth="1"/>
    <col min="10242" max="10242" width="7.33203125" style="1" customWidth="1"/>
    <col min="10243" max="10243" width="6.6640625" style="1" customWidth="1"/>
    <col min="10244" max="10245" width="7.6640625" style="1" customWidth="1"/>
    <col min="10246" max="10247" width="6.6640625" style="1" customWidth="1"/>
    <col min="10248" max="10249" width="8.88671875" style="1"/>
    <col min="10250" max="10250" width="7.33203125" style="1" customWidth="1"/>
    <col min="10251" max="10251" width="6.6640625" style="1" customWidth="1"/>
    <col min="10252" max="10253" width="8.88671875" style="1"/>
    <col min="10254" max="10254" width="11.33203125" style="1" customWidth="1"/>
    <col min="10255" max="10255" width="17.33203125" style="1" customWidth="1"/>
    <col min="10256" max="10256" width="27.33203125" style="1" customWidth="1"/>
    <col min="10257" max="10269" width="8.88671875" style="1"/>
    <col min="10270" max="10272" width="0" style="1" hidden="1" customWidth="1"/>
    <col min="10273" max="10496" width="8.88671875" style="1"/>
    <col min="10497" max="10497" width="8.6640625" style="1" customWidth="1"/>
    <col min="10498" max="10498" width="7.33203125" style="1" customWidth="1"/>
    <col min="10499" max="10499" width="6.6640625" style="1" customWidth="1"/>
    <col min="10500" max="10501" width="7.6640625" style="1" customWidth="1"/>
    <col min="10502" max="10503" width="6.6640625" style="1" customWidth="1"/>
    <col min="10504" max="10505" width="8.88671875" style="1"/>
    <col min="10506" max="10506" width="7.33203125" style="1" customWidth="1"/>
    <col min="10507" max="10507" width="6.6640625" style="1" customWidth="1"/>
    <col min="10508" max="10509" width="8.88671875" style="1"/>
    <col min="10510" max="10510" width="11.33203125" style="1" customWidth="1"/>
    <col min="10511" max="10511" width="17.33203125" style="1" customWidth="1"/>
    <col min="10512" max="10512" width="27.33203125" style="1" customWidth="1"/>
    <col min="10513" max="10525" width="8.88671875" style="1"/>
    <col min="10526" max="10528" width="0" style="1" hidden="1" customWidth="1"/>
    <col min="10529" max="10752" width="8.88671875" style="1"/>
    <col min="10753" max="10753" width="8.6640625" style="1" customWidth="1"/>
    <col min="10754" max="10754" width="7.33203125" style="1" customWidth="1"/>
    <col min="10755" max="10755" width="6.6640625" style="1" customWidth="1"/>
    <col min="10756" max="10757" width="7.6640625" style="1" customWidth="1"/>
    <col min="10758" max="10759" width="6.6640625" style="1" customWidth="1"/>
    <col min="10760" max="10761" width="8.88671875" style="1"/>
    <col min="10762" max="10762" width="7.33203125" style="1" customWidth="1"/>
    <col min="10763" max="10763" width="6.6640625" style="1" customWidth="1"/>
    <col min="10764" max="10765" width="8.88671875" style="1"/>
    <col min="10766" max="10766" width="11.33203125" style="1" customWidth="1"/>
    <col min="10767" max="10767" width="17.33203125" style="1" customWidth="1"/>
    <col min="10768" max="10768" width="27.33203125" style="1" customWidth="1"/>
    <col min="10769" max="10781" width="8.88671875" style="1"/>
    <col min="10782" max="10784" width="0" style="1" hidden="1" customWidth="1"/>
    <col min="10785" max="11008" width="8.88671875" style="1"/>
    <col min="11009" max="11009" width="8.6640625" style="1" customWidth="1"/>
    <col min="11010" max="11010" width="7.33203125" style="1" customWidth="1"/>
    <col min="11011" max="11011" width="6.6640625" style="1" customWidth="1"/>
    <col min="11012" max="11013" width="7.6640625" style="1" customWidth="1"/>
    <col min="11014" max="11015" width="6.6640625" style="1" customWidth="1"/>
    <col min="11016" max="11017" width="8.88671875" style="1"/>
    <col min="11018" max="11018" width="7.33203125" style="1" customWidth="1"/>
    <col min="11019" max="11019" width="6.6640625" style="1" customWidth="1"/>
    <col min="11020" max="11021" width="8.88671875" style="1"/>
    <col min="11022" max="11022" width="11.33203125" style="1" customWidth="1"/>
    <col min="11023" max="11023" width="17.33203125" style="1" customWidth="1"/>
    <col min="11024" max="11024" width="27.33203125" style="1" customWidth="1"/>
    <col min="11025" max="11037" width="8.88671875" style="1"/>
    <col min="11038" max="11040" width="0" style="1" hidden="1" customWidth="1"/>
    <col min="11041" max="11264" width="8.88671875" style="1"/>
    <col min="11265" max="11265" width="8.6640625" style="1" customWidth="1"/>
    <col min="11266" max="11266" width="7.33203125" style="1" customWidth="1"/>
    <col min="11267" max="11267" width="6.6640625" style="1" customWidth="1"/>
    <col min="11268" max="11269" width="7.6640625" style="1" customWidth="1"/>
    <col min="11270" max="11271" width="6.6640625" style="1" customWidth="1"/>
    <col min="11272" max="11273" width="8.88671875" style="1"/>
    <col min="11274" max="11274" width="7.33203125" style="1" customWidth="1"/>
    <col min="11275" max="11275" width="6.6640625" style="1" customWidth="1"/>
    <col min="11276" max="11277" width="8.88671875" style="1"/>
    <col min="11278" max="11278" width="11.33203125" style="1" customWidth="1"/>
    <col min="11279" max="11279" width="17.33203125" style="1" customWidth="1"/>
    <col min="11280" max="11280" width="27.33203125" style="1" customWidth="1"/>
    <col min="11281" max="11293" width="8.88671875" style="1"/>
    <col min="11294" max="11296" width="0" style="1" hidden="1" customWidth="1"/>
    <col min="11297" max="11520" width="8.88671875" style="1"/>
    <col min="11521" max="11521" width="8.6640625" style="1" customWidth="1"/>
    <col min="11522" max="11522" width="7.33203125" style="1" customWidth="1"/>
    <col min="11523" max="11523" width="6.6640625" style="1" customWidth="1"/>
    <col min="11524" max="11525" width="7.6640625" style="1" customWidth="1"/>
    <col min="11526" max="11527" width="6.6640625" style="1" customWidth="1"/>
    <col min="11528" max="11529" width="8.88671875" style="1"/>
    <col min="11530" max="11530" width="7.33203125" style="1" customWidth="1"/>
    <col min="11531" max="11531" width="6.6640625" style="1" customWidth="1"/>
    <col min="11532" max="11533" width="8.88671875" style="1"/>
    <col min="11534" max="11534" width="11.33203125" style="1" customWidth="1"/>
    <col min="11535" max="11535" width="17.33203125" style="1" customWidth="1"/>
    <col min="11536" max="11536" width="27.33203125" style="1" customWidth="1"/>
    <col min="11537" max="11549" width="8.88671875" style="1"/>
    <col min="11550" max="11552" width="0" style="1" hidden="1" customWidth="1"/>
    <col min="11553" max="11776" width="8.88671875" style="1"/>
    <col min="11777" max="11777" width="8.6640625" style="1" customWidth="1"/>
    <col min="11778" max="11778" width="7.33203125" style="1" customWidth="1"/>
    <col min="11779" max="11779" width="6.6640625" style="1" customWidth="1"/>
    <col min="11780" max="11781" width="7.6640625" style="1" customWidth="1"/>
    <col min="11782" max="11783" width="6.6640625" style="1" customWidth="1"/>
    <col min="11784" max="11785" width="8.88671875" style="1"/>
    <col min="11786" max="11786" width="7.33203125" style="1" customWidth="1"/>
    <col min="11787" max="11787" width="6.6640625" style="1" customWidth="1"/>
    <col min="11788" max="11789" width="8.88671875" style="1"/>
    <col min="11790" max="11790" width="11.33203125" style="1" customWidth="1"/>
    <col min="11791" max="11791" width="17.33203125" style="1" customWidth="1"/>
    <col min="11792" max="11792" width="27.33203125" style="1" customWidth="1"/>
    <col min="11793" max="11805" width="8.88671875" style="1"/>
    <col min="11806" max="11808" width="0" style="1" hidden="1" customWidth="1"/>
    <col min="11809" max="12032" width="8.88671875" style="1"/>
    <col min="12033" max="12033" width="8.6640625" style="1" customWidth="1"/>
    <col min="12034" max="12034" width="7.33203125" style="1" customWidth="1"/>
    <col min="12035" max="12035" width="6.6640625" style="1" customWidth="1"/>
    <col min="12036" max="12037" width="7.6640625" style="1" customWidth="1"/>
    <col min="12038" max="12039" width="6.6640625" style="1" customWidth="1"/>
    <col min="12040" max="12041" width="8.88671875" style="1"/>
    <col min="12042" max="12042" width="7.33203125" style="1" customWidth="1"/>
    <col min="12043" max="12043" width="6.6640625" style="1" customWidth="1"/>
    <col min="12044" max="12045" width="8.88671875" style="1"/>
    <col min="12046" max="12046" width="11.33203125" style="1" customWidth="1"/>
    <col min="12047" max="12047" width="17.33203125" style="1" customWidth="1"/>
    <col min="12048" max="12048" width="27.33203125" style="1" customWidth="1"/>
    <col min="12049" max="12061" width="8.88671875" style="1"/>
    <col min="12062" max="12064" width="0" style="1" hidden="1" customWidth="1"/>
    <col min="12065" max="12288" width="8.88671875" style="1"/>
    <col min="12289" max="12289" width="8.6640625" style="1" customWidth="1"/>
    <col min="12290" max="12290" width="7.33203125" style="1" customWidth="1"/>
    <col min="12291" max="12291" width="6.6640625" style="1" customWidth="1"/>
    <col min="12292" max="12293" width="7.6640625" style="1" customWidth="1"/>
    <col min="12294" max="12295" width="6.6640625" style="1" customWidth="1"/>
    <col min="12296" max="12297" width="8.88671875" style="1"/>
    <col min="12298" max="12298" width="7.33203125" style="1" customWidth="1"/>
    <col min="12299" max="12299" width="6.6640625" style="1" customWidth="1"/>
    <col min="12300" max="12301" width="8.88671875" style="1"/>
    <col min="12302" max="12302" width="11.33203125" style="1" customWidth="1"/>
    <col min="12303" max="12303" width="17.33203125" style="1" customWidth="1"/>
    <col min="12304" max="12304" width="27.33203125" style="1" customWidth="1"/>
    <col min="12305" max="12317" width="8.88671875" style="1"/>
    <col min="12318" max="12320" width="0" style="1" hidden="1" customWidth="1"/>
    <col min="12321" max="12544" width="8.88671875" style="1"/>
    <col min="12545" max="12545" width="8.6640625" style="1" customWidth="1"/>
    <col min="12546" max="12546" width="7.33203125" style="1" customWidth="1"/>
    <col min="12547" max="12547" width="6.6640625" style="1" customWidth="1"/>
    <col min="12548" max="12549" width="7.6640625" style="1" customWidth="1"/>
    <col min="12550" max="12551" width="6.6640625" style="1" customWidth="1"/>
    <col min="12552" max="12553" width="8.88671875" style="1"/>
    <col min="12554" max="12554" width="7.33203125" style="1" customWidth="1"/>
    <col min="12555" max="12555" width="6.6640625" style="1" customWidth="1"/>
    <col min="12556" max="12557" width="8.88671875" style="1"/>
    <col min="12558" max="12558" width="11.33203125" style="1" customWidth="1"/>
    <col min="12559" max="12559" width="17.33203125" style="1" customWidth="1"/>
    <col min="12560" max="12560" width="27.33203125" style="1" customWidth="1"/>
    <col min="12561" max="12573" width="8.88671875" style="1"/>
    <col min="12574" max="12576" width="0" style="1" hidden="1" customWidth="1"/>
    <col min="12577" max="12800" width="8.88671875" style="1"/>
    <col min="12801" max="12801" width="8.6640625" style="1" customWidth="1"/>
    <col min="12802" max="12802" width="7.33203125" style="1" customWidth="1"/>
    <col min="12803" max="12803" width="6.6640625" style="1" customWidth="1"/>
    <col min="12804" max="12805" width="7.6640625" style="1" customWidth="1"/>
    <col min="12806" max="12807" width="6.6640625" style="1" customWidth="1"/>
    <col min="12808" max="12809" width="8.88671875" style="1"/>
    <col min="12810" max="12810" width="7.33203125" style="1" customWidth="1"/>
    <col min="12811" max="12811" width="6.6640625" style="1" customWidth="1"/>
    <col min="12812" max="12813" width="8.88671875" style="1"/>
    <col min="12814" max="12814" width="11.33203125" style="1" customWidth="1"/>
    <col min="12815" max="12815" width="17.33203125" style="1" customWidth="1"/>
    <col min="12816" max="12816" width="27.33203125" style="1" customWidth="1"/>
    <col min="12817" max="12829" width="8.88671875" style="1"/>
    <col min="12830" max="12832" width="0" style="1" hidden="1" customWidth="1"/>
    <col min="12833" max="13056" width="8.88671875" style="1"/>
    <col min="13057" max="13057" width="8.6640625" style="1" customWidth="1"/>
    <col min="13058" max="13058" width="7.33203125" style="1" customWidth="1"/>
    <col min="13059" max="13059" width="6.6640625" style="1" customWidth="1"/>
    <col min="13060" max="13061" width="7.6640625" style="1" customWidth="1"/>
    <col min="13062" max="13063" width="6.6640625" style="1" customWidth="1"/>
    <col min="13064" max="13065" width="8.88671875" style="1"/>
    <col min="13066" max="13066" width="7.33203125" style="1" customWidth="1"/>
    <col min="13067" max="13067" width="6.6640625" style="1" customWidth="1"/>
    <col min="13068" max="13069" width="8.88671875" style="1"/>
    <col min="13070" max="13070" width="11.33203125" style="1" customWidth="1"/>
    <col min="13071" max="13071" width="17.33203125" style="1" customWidth="1"/>
    <col min="13072" max="13072" width="27.33203125" style="1" customWidth="1"/>
    <col min="13073" max="13085" width="8.88671875" style="1"/>
    <col min="13086" max="13088" width="0" style="1" hidden="1" customWidth="1"/>
    <col min="13089" max="13312" width="8.88671875" style="1"/>
    <col min="13313" max="13313" width="8.6640625" style="1" customWidth="1"/>
    <col min="13314" max="13314" width="7.33203125" style="1" customWidth="1"/>
    <col min="13315" max="13315" width="6.6640625" style="1" customWidth="1"/>
    <col min="13316" max="13317" width="7.6640625" style="1" customWidth="1"/>
    <col min="13318" max="13319" width="6.6640625" style="1" customWidth="1"/>
    <col min="13320" max="13321" width="8.88671875" style="1"/>
    <col min="13322" max="13322" width="7.33203125" style="1" customWidth="1"/>
    <col min="13323" max="13323" width="6.6640625" style="1" customWidth="1"/>
    <col min="13324" max="13325" width="8.88671875" style="1"/>
    <col min="13326" max="13326" width="11.33203125" style="1" customWidth="1"/>
    <col min="13327" max="13327" width="17.33203125" style="1" customWidth="1"/>
    <col min="13328" max="13328" width="27.33203125" style="1" customWidth="1"/>
    <col min="13329" max="13341" width="8.88671875" style="1"/>
    <col min="13342" max="13344" width="0" style="1" hidden="1" customWidth="1"/>
    <col min="13345" max="13568" width="8.88671875" style="1"/>
    <col min="13569" max="13569" width="8.6640625" style="1" customWidth="1"/>
    <col min="13570" max="13570" width="7.33203125" style="1" customWidth="1"/>
    <col min="13571" max="13571" width="6.6640625" style="1" customWidth="1"/>
    <col min="13572" max="13573" width="7.6640625" style="1" customWidth="1"/>
    <col min="13574" max="13575" width="6.6640625" style="1" customWidth="1"/>
    <col min="13576" max="13577" width="8.88671875" style="1"/>
    <col min="13578" max="13578" width="7.33203125" style="1" customWidth="1"/>
    <col min="13579" max="13579" width="6.6640625" style="1" customWidth="1"/>
    <col min="13580" max="13581" width="8.88671875" style="1"/>
    <col min="13582" max="13582" width="11.33203125" style="1" customWidth="1"/>
    <col min="13583" max="13583" width="17.33203125" style="1" customWidth="1"/>
    <col min="13584" max="13584" width="27.33203125" style="1" customWidth="1"/>
    <col min="13585" max="13597" width="8.88671875" style="1"/>
    <col min="13598" max="13600" width="0" style="1" hidden="1" customWidth="1"/>
    <col min="13601" max="13824" width="8.88671875" style="1"/>
    <col min="13825" max="13825" width="8.6640625" style="1" customWidth="1"/>
    <col min="13826" max="13826" width="7.33203125" style="1" customWidth="1"/>
    <col min="13827" max="13827" width="6.6640625" style="1" customWidth="1"/>
    <col min="13828" max="13829" width="7.6640625" style="1" customWidth="1"/>
    <col min="13830" max="13831" width="6.6640625" style="1" customWidth="1"/>
    <col min="13832" max="13833" width="8.88671875" style="1"/>
    <col min="13834" max="13834" width="7.33203125" style="1" customWidth="1"/>
    <col min="13835" max="13835" width="6.6640625" style="1" customWidth="1"/>
    <col min="13836" max="13837" width="8.88671875" style="1"/>
    <col min="13838" max="13838" width="11.33203125" style="1" customWidth="1"/>
    <col min="13839" max="13839" width="17.33203125" style="1" customWidth="1"/>
    <col min="13840" max="13840" width="27.33203125" style="1" customWidth="1"/>
    <col min="13841" max="13853" width="8.88671875" style="1"/>
    <col min="13854" max="13856" width="0" style="1" hidden="1" customWidth="1"/>
    <col min="13857" max="14080" width="8.88671875" style="1"/>
    <col min="14081" max="14081" width="8.6640625" style="1" customWidth="1"/>
    <col min="14082" max="14082" width="7.33203125" style="1" customWidth="1"/>
    <col min="14083" max="14083" width="6.6640625" style="1" customWidth="1"/>
    <col min="14084" max="14085" width="7.6640625" style="1" customWidth="1"/>
    <col min="14086" max="14087" width="6.6640625" style="1" customWidth="1"/>
    <col min="14088" max="14089" width="8.88671875" style="1"/>
    <col min="14090" max="14090" width="7.33203125" style="1" customWidth="1"/>
    <col min="14091" max="14091" width="6.6640625" style="1" customWidth="1"/>
    <col min="14092" max="14093" width="8.88671875" style="1"/>
    <col min="14094" max="14094" width="11.33203125" style="1" customWidth="1"/>
    <col min="14095" max="14095" width="17.33203125" style="1" customWidth="1"/>
    <col min="14096" max="14096" width="27.33203125" style="1" customWidth="1"/>
    <col min="14097" max="14109" width="8.88671875" style="1"/>
    <col min="14110" max="14112" width="0" style="1" hidden="1" customWidth="1"/>
    <col min="14113" max="14336" width="8.88671875" style="1"/>
    <col min="14337" max="14337" width="8.6640625" style="1" customWidth="1"/>
    <col min="14338" max="14338" width="7.33203125" style="1" customWidth="1"/>
    <col min="14339" max="14339" width="6.6640625" style="1" customWidth="1"/>
    <col min="14340" max="14341" width="7.6640625" style="1" customWidth="1"/>
    <col min="14342" max="14343" width="6.6640625" style="1" customWidth="1"/>
    <col min="14344" max="14345" width="8.88671875" style="1"/>
    <col min="14346" max="14346" width="7.33203125" style="1" customWidth="1"/>
    <col min="14347" max="14347" width="6.6640625" style="1" customWidth="1"/>
    <col min="14348" max="14349" width="8.88671875" style="1"/>
    <col min="14350" max="14350" width="11.33203125" style="1" customWidth="1"/>
    <col min="14351" max="14351" width="17.33203125" style="1" customWidth="1"/>
    <col min="14352" max="14352" width="27.33203125" style="1" customWidth="1"/>
    <col min="14353" max="14365" width="8.88671875" style="1"/>
    <col min="14366" max="14368" width="0" style="1" hidden="1" customWidth="1"/>
    <col min="14369" max="14592" width="8.88671875" style="1"/>
    <col min="14593" max="14593" width="8.6640625" style="1" customWidth="1"/>
    <col min="14594" max="14594" width="7.33203125" style="1" customWidth="1"/>
    <col min="14595" max="14595" width="6.6640625" style="1" customWidth="1"/>
    <col min="14596" max="14597" width="7.6640625" style="1" customWidth="1"/>
    <col min="14598" max="14599" width="6.6640625" style="1" customWidth="1"/>
    <col min="14600" max="14601" width="8.88671875" style="1"/>
    <col min="14602" max="14602" width="7.33203125" style="1" customWidth="1"/>
    <col min="14603" max="14603" width="6.6640625" style="1" customWidth="1"/>
    <col min="14604" max="14605" width="8.88671875" style="1"/>
    <col min="14606" max="14606" width="11.33203125" style="1" customWidth="1"/>
    <col min="14607" max="14607" width="17.33203125" style="1" customWidth="1"/>
    <col min="14608" max="14608" width="27.33203125" style="1" customWidth="1"/>
    <col min="14609" max="14621" width="8.88671875" style="1"/>
    <col min="14622" max="14624" width="0" style="1" hidden="1" customWidth="1"/>
    <col min="14625" max="14848" width="8.88671875" style="1"/>
    <col min="14849" max="14849" width="8.6640625" style="1" customWidth="1"/>
    <col min="14850" max="14850" width="7.33203125" style="1" customWidth="1"/>
    <col min="14851" max="14851" width="6.6640625" style="1" customWidth="1"/>
    <col min="14852" max="14853" width="7.6640625" style="1" customWidth="1"/>
    <col min="14854" max="14855" width="6.6640625" style="1" customWidth="1"/>
    <col min="14856" max="14857" width="8.88671875" style="1"/>
    <col min="14858" max="14858" width="7.33203125" style="1" customWidth="1"/>
    <col min="14859" max="14859" width="6.6640625" style="1" customWidth="1"/>
    <col min="14860" max="14861" width="8.88671875" style="1"/>
    <col min="14862" max="14862" width="11.33203125" style="1" customWidth="1"/>
    <col min="14863" max="14863" width="17.33203125" style="1" customWidth="1"/>
    <col min="14864" max="14864" width="27.33203125" style="1" customWidth="1"/>
    <col min="14865" max="14877" width="8.88671875" style="1"/>
    <col min="14878" max="14880" width="0" style="1" hidden="1" customWidth="1"/>
    <col min="14881" max="15104" width="8.88671875" style="1"/>
    <col min="15105" max="15105" width="8.6640625" style="1" customWidth="1"/>
    <col min="15106" max="15106" width="7.33203125" style="1" customWidth="1"/>
    <col min="15107" max="15107" width="6.6640625" style="1" customWidth="1"/>
    <col min="15108" max="15109" width="7.6640625" style="1" customWidth="1"/>
    <col min="15110" max="15111" width="6.6640625" style="1" customWidth="1"/>
    <col min="15112" max="15113" width="8.88671875" style="1"/>
    <col min="15114" max="15114" width="7.33203125" style="1" customWidth="1"/>
    <col min="15115" max="15115" width="6.6640625" style="1" customWidth="1"/>
    <col min="15116" max="15117" width="8.88671875" style="1"/>
    <col min="15118" max="15118" width="11.33203125" style="1" customWidth="1"/>
    <col min="15119" max="15119" width="17.33203125" style="1" customWidth="1"/>
    <col min="15120" max="15120" width="27.33203125" style="1" customWidth="1"/>
    <col min="15121" max="15133" width="8.88671875" style="1"/>
    <col min="15134" max="15136" width="0" style="1" hidden="1" customWidth="1"/>
    <col min="15137" max="15360" width="8.88671875" style="1"/>
    <col min="15361" max="15361" width="8.6640625" style="1" customWidth="1"/>
    <col min="15362" max="15362" width="7.33203125" style="1" customWidth="1"/>
    <col min="15363" max="15363" width="6.6640625" style="1" customWidth="1"/>
    <col min="15364" max="15365" width="7.6640625" style="1" customWidth="1"/>
    <col min="15366" max="15367" width="6.6640625" style="1" customWidth="1"/>
    <col min="15368" max="15369" width="8.88671875" style="1"/>
    <col min="15370" max="15370" width="7.33203125" style="1" customWidth="1"/>
    <col min="15371" max="15371" width="6.6640625" style="1" customWidth="1"/>
    <col min="15372" max="15373" width="8.88671875" style="1"/>
    <col min="15374" max="15374" width="11.33203125" style="1" customWidth="1"/>
    <col min="15375" max="15375" width="17.33203125" style="1" customWidth="1"/>
    <col min="15376" max="15376" width="27.33203125" style="1" customWidth="1"/>
    <col min="15377" max="15389" width="8.88671875" style="1"/>
    <col min="15390" max="15392" width="0" style="1" hidden="1" customWidth="1"/>
    <col min="15393" max="15616" width="8.88671875" style="1"/>
    <col min="15617" max="15617" width="8.6640625" style="1" customWidth="1"/>
    <col min="15618" max="15618" width="7.33203125" style="1" customWidth="1"/>
    <col min="15619" max="15619" width="6.6640625" style="1" customWidth="1"/>
    <col min="15620" max="15621" width="7.6640625" style="1" customWidth="1"/>
    <col min="15622" max="15623" width="6.6640625" style="1" customWidth="1"/>
    <col min="15624" max="15625" width="8.88671875" style="1"/>
    <col min="15626" max="15626" width="7.33203125" style="1" customWidth="1"/>
    <col min="15627" max="15627" width="6.6640625" style="1" customWidth="1"/>
    <col min="15628" max="15629" width="8.88671875" style="1"/>
    <col min="15630" max="15630" width="11.33203125" style="1" customWidth="1"/>
    <col min="15631" max="15631" width="17.33203125" style="1" customWidth="1"/>
    <col min="15632" max="15632" width="27.33203125" style="1" customWidth="1"/>
    <col min="15633" max="15645" width="8.88671875" style="1"/>
    <col min="15646" max="15648" width="0" style="1" hidden="1" customWidth="1"/>
    <col min="15649" max="15872" width="8.88671875" style="1"/>
    <col min="15873" max="15873" width="8.6640625" style="1" customWidth="1"/>
    <col min="15874" max="15874" width="7.33203125" style="1" customWidth="1"/>
    <col min="15875" max="15875" width="6.6640625" style="1" customWidth="1"/>
    <col min="15876" max="15877" width="7.6640625" style="1" customWidth="1"/>
    <col min="15878" max="15879" width="6.6640625" style="1" customWidth="1"/>
    <col min="15880" max="15881" width="8.88671875" style="1"/>
    <col min="15882" max="15882" width="7.33203125" style="1" customWidth="1"/>
    <col min="15883" max="15883" width="6.6640625" style="1" customWidth="1"/>
    <col min="15884" max="15885" width="8.88671875" style="1"/>
    <col min="15886" max="15886" width="11.33203125" style="1" customWidth="1"/>
    <col min="15887" max="15887" width="17.33203125" style="1" customWidth="1"/>
    <col min="15888" max="15888" width="27.33203125" style="1" customWidth="1"/>
    <col min="15889" max="15901" width="8.88671875" style="1"/>
    <col min="15902" max="15904" width="0" style="1" hidden="1" customWidth="1"/>
    <col min="15905" max="16128" width="8.88671875" style="1"/>
    <col min="16129" max="16129" width="8.6640625" style="1" customWidth="1"/>
    <col min="16130" max="16130" width="7.33203125" style="1" customWidth="1"/>
    <col min="16131" max="16131" width="6.6640625" style="1" customWidth="1"/>
    <col min="16132" max="16133" width="7.6640625" style="1" customWidth="1"/>
    <col min="16134" max="16135" width="6.6640625" style="1" customWidth="1"/>
    <col min="16136" max="16137" width="8.88671875" style="1"/>
    <col min="16138" max="16138" width="7.33203125" style="1" customWidth="1"/>
    <col min="16139" max="16139" width="6.6640625" style="1" customWidth="1"/>
    <col min="16140" max="16141" width="8.88671875" style="1"/>
    <col min="16142" max="16142" width="11.33203125" style="1" customWidth="1"/>
    <col min="16143" max="16143" width="17.33203125" style="1" customWidth="1"/>
    <col min="16144" max="16144" width="27.33203125" style="1" customWidth="1"/>
    <col min="16145" max="16157" width="8.88671875" style="1"/>
    <col min="16158" max="16160" width="0" style="1" hidden="1" customWidth="1"/>
    <col min="16161" max="16384" width="8.88671875" style="1"/>
  </cols>
  <sheetData>
    <row r="1" spans="1:38" s="46" customFormat="1" ht="13.8" hidden="1">
      <c r="A1" s="58"/>
      <c r="G1" s="47"/>
      <c r="H1" s="47"/>
      <c r="I1" s="47"/>
      <c r="J1" s="47"/>
      <c r="K1" s="47"/>
      <c r="L1" s="47"/>
      <c r="M1" s="47"/>
      <c r="S1" s="50"/>
      <c r="T1" s="50"/>
      <c r="U1" s="50"/>
      <c r="V1" s="50"/>
      <c r="W1" s="50"/>
      <c r="X1" s="50"/>
      <c r="Y1" s="50"/>
      <c r="Z1" s="50"/>
      <c r="AA1" s="50"/>
      <c r="AB1" s="50"/>
      <c r="AC1" s="50"/>
      <c r="AD1" s="50"/>
      <c r="AE1" s="50"/>
      <c r="AF1" s="50"/>
      <c r="AG1" s="50"/>
      <c r="AH1" s="50"/>
      <c r="AI1" s="50"/>
      <c r="AJ1" s="50"/>
      <c r="AK1" s="50"/>
      <c r="AL1" s="50"/>
    </row>
    <row r="2" spans="1:38" s="46" customFormat="1" ht="13.8">
      <c r="A2" s="58"/>
      <c r="G2" s="47"/>
      <c r="H2" s="47"/>
      <c r="I2" s="47"/>
      <c r="J2" s="47"/>
      <c r="K2" s="47"/>
      <c r="L2" s="47"/>
      <c r="M2" s="47"/>
      <c r="S2" s="50"/>
      <c r="T2" s="50"/>
      <c r="U2" s="50"/>
      <c r="V2" s="50"/>
      <c r="W2" s="50"/>
      <c r="X2" s="50"/>
      <c r="Y2" s="50"/>
      <c r="Z2" s="50"/>
      <c r="AA2" s="50"/>
      <c r="AB2" s="50"/>
      <c r="AC2" s="50"/>
      <c r="AD2" s="50"/>
      <c r="AE2" s="50"/>
      <c r="AF2" s="50"/>
      <c r="AG2" s="50"/>
      <c r="AH2" s="50"/>
      <c r="AI2" s="50"/>
      <c r="AJ2" s="50"/>
      <c r="AK2" s="50"/>
      <c r="AL2" s="50"/>
    </row>
    <row r="3" spans="1:38" s="46" customFormat="1" ht="14.4" thickBot="1">
      <c r="A3" s="58"/>
      <c r="G3" s="47"/>
      <c r="H3" s="47"/>
      <c r="I3" s="47"/>
      <c r="J3" s="47"/>
      <c r="K3" s="47"/>
      <c r="L3" s="47"/>
      <c r="M3" s="47"/>
      <c r="S3" s="50"/>
      <c r="T3" s="50"/>
      <c r="U3" s="50"/>
      <c r="V3" s="50"/>
      <c r="W3" s="50"/>
      <c r="X3" s="50"/>
      <c r="Y3" s="50"/>
      <c r="Z3" s="50"/>
      <c r="AA3" s="50"/>
      <c r="AB3" s="50" t="s">
        <v>28</v>
      </c>
      <c r="AC3" s="50"/>
      <c r="AD3" s="50"/>
      <c r="AE3" s="50"/>
      <c r="AF3" s="50"/>
      <c r="AG3" s="50"/>
      <c r="AH3" s="50"/>
      <c r="AI3" s="50"/>
      <c r="AJ3" s="50"/>
      <c r="AK3" s="50"/>
      <c r="AL3" s="50"/>
    </row>
    <row r="4" spans="1:38" s="46" customFormat="1" ht="45" customHeight="1">
      <c r="A4" s="58"/>
      <c r="B4" s="1428" t="s">
        <v>235</v>
      </c>
      <c r="C4" s="1429"/>
      <c r="D4" s="1429"/>
      <c r="E4" s="1429"/>
      <c r="F4" s="1429"/>
      <c r="G4" s="1429"/>
      <c r="H4" s="1429"/>
      <c r="I4" s="1429"/>
      <c r="J4" s="1429"/>
      <c r="K4" s="1429"/>
      <c r="L4" s="1429"/>
      <c r="M4" s="1429"/>
      <c r="N4" s="1429"/>
      <c r="O4" s="1429"/>
      <c r="P4" s="1430"/>
      <c r="S4" s="50"/>
      <c r="T4" s="50"/>
      <c r="U4" s="50"/>
      <c r="V4" s="50"/>
      <c r="W4" s="50"/>
      <c r="X4" s="50"/>
      <c r="Y4" s="50"/>
      <c r="Z4" s="50"/>
      <c r="AA4" s="50"/>
      <c r="AB4" s="50" t="s">
        <v>226</v>
      </c>
      <c r="AC4" s="50"/>
      <c r="AD4" s="50"/>
      <c r="AE4" s="50"/>
      <c r="AF4" s="50"/>
      <c r="AG4" s="50"/>
      <c r="AH4" s="50"/>
      <c r="AI4" s="50"/>
      <c r="AJ4" s="50"/>
      <c r="AK4" s="50"/>
      <c r="AL4" s="50"/>
    </row>
    <row r="5" spans="1:38" s="46" customFormat="1" ht="45" customHeight="1">
      <c r="A5" s="58"/>
      <c r="B5" s="1431"/>
      <c r="C5" s="1432"/>
      <c r="D5" s="1432"/>
      <c r="E5" s="1432"/>
      <c r="F5" s="1432"/>
      <c r="G5" s="1432"/>
      <c r="H5" s="1432"/>
      <c r="I5" s="1432"/>
      <c r="J5" s="1432"/>
      <c r="K5" s="1432"/>
      <c r="L5" s="1432"/>
      <c r="M5" s="1432"/>
      <c r="N5" s="1432"/>
      <c r="O5" s="1432"/>
      <c r="P5" s="1433"/>
      <c r="S5" s="50"/>
      <c r="T5" s="50"/>
      <c r="U5" s="50"/>
      <c r="V5" s="50"/>
      <c r="W5" s="50"/>
      <c r="X5" s="50"/>
      <c r="Y5" s="50"/>
      <c r="Z5" s="50"/>
      <c r="AA5" s="50"/>
      <c r="AB5" s="50" t="s">
        <v>227</v>
      </c>
      <c r="AC5" s="50"/>
      <c r="AD5" s="50"/>
      <c r="AE5" s="50"/>
      <c r="AF5" s="50"/>
      <c r="AG5" s="50"/>
      <c r="AH5" s="50"/>
      <c r="AI5" s="50"/>
      <c r="AJ5" s="50"/>
      <c r="AK5" s="50"/>
      <c r="AL5" s="50"/>
    </row>
    <row r="6" spans="1:38" s="46" customFormat="1" ht="45" customHeight="1" thickBot="1">
      <c r="A6" s="58"/>
      <c r="B6" s="1434"/>
      <c r="C6" s="1435"/>
      <c r="D6" s="1435"/>
      <c r="E6" s="1435"/>
      <c r="F6" s="1435"/>
      <c r="G6" s="1435"/>
      <c r="H6" s="1435"/>
      <c r="I6" s="1435"/>
      <c r="J6" s="1435"/>
      <c r="K6" s="1435"/>
      <c r="L6" s="1435"/>
      <c r="M6" s="1435"/>
      <c r="N6" s="1435"/>
      <c r="O6" s="1435"/>
      <c r="P6" s="1436"/>
      <c r="S6" s="50"/>
      <c r="T6" s="50"/>
      <c r="U6" s="50"/>
      <c r="V6" s="50"/>
      <c r="W6" s="50"/>
      <c r="X6" s="50"/>
      <c r="Y6" s="50"/>
      <c r="Z6" s="50"/>
      <c r="AA6" s="50"/>
      <c r="AB6" s="50"/>
      <c r="AC6" s="50"/>
      <c r="AD6" s="50"/>
      <c r="AE6" s="50"/>
      <c r="AF6" s="50"/>
      <c r="AG6" s="50"/>
      <c r="AH6" s="50"/>
      <c r="AI6" s="50"/>
      <c r="AJ6" s="50"/>
      <c r="AK6" s="50"/>
      <c r="AL6" s="50"/>
    </row>
    <row r="7" spans="1:38" s="58" customFormat="1" ht="14.4" customHeight="1" thickBot="1">
      <c r="B7" s="88"/>
      <c r="G7" s="89"/>
      <c r="H7" s="89"/>
      <c r="I7" s="89"/>
      <c r="J7" s="89"/>
      <c r="K7" s="89"/>
      <c r="L7" s="89"/>
      <c r="M7" s="89"/>
      <c r="O7" s="252"/>
      <c r="P7" s="245"/>
      <c r="S7" s="49"/>
      <c r="T7" s="49"/>
      <c r="U7" s="49"/>
      <c r="V7" s="49"/>
      <c r="W7" s="49"/>
      <c r="X7" s="49"/>
      <c r="Y7" s="49"/>
      <c r="Z7" s="49"/>
      <c r="AA7" s="49"/>
      <c r="AB7" s="49"/>
      <c r="AC7" s="49"/>
      <c r="AD7" s="49"/>
      <c r="AE7" s="49"/>
      <c r="AF7" s="49"/>
      <c r="AG7" s="49"/>
      <c r="AH7" s="49"/>
      <c r="AI7" s="49"/>
      <c r="AJ7" s="49"/>
      <c r="AK7" s="49"/>
      <c r="AL7" s="49"/>
    </row>
    <row r="8" spans="1:38" ht="34.950000000000003" customHeight="1">
      <c r="B8" s="1392" t="s">
        <v>236</v>
      </c>
      <c r="C8" s="1393"/>
      <c r="D8" s="1393"/>
      <c r="E8" s="1440">
        <f>('0. PAR'!AO9)</f>
        <v>0</v>
      </c>
      <c r="F8" s="1441"/>
      <c r="G8" s="1441"/>
      <c r="H8" s="1442"/>
      <c r="I8" s="1392" t="s">
        <v>237</v>
      </c>
      <c r="J8" s="1393"/>
      <c r="K8" s="1393"/>
      <c r="L8" s="1491">
        <f>('0. PAR'!AO12)</f>
        <v>0</v>
      </c>
      <c r="M8" s="1492"/>
      <c r="N8" s="1492"/>
      <c r="O8" s="1493"/>
      <c r="P8" s="245"/>
    </row>
    <row r="9" spans="1:38" ht="34.950000000000003" customHeight="1" thickBot="1">
      <c r="B9" s="1392" t="s">
        <v>2</v>
      </c>
      <c r="C9" s="1393"/>
      <c r="D9" s="1500"/>
      <c r="E9" s="1497">
        <f>('0. PAR'!I8)</f>
        <v>0</v>
      </c>
      <c r="F9" s="1498"/>
      <c r="G9" s="1498"/>
      <c r="H9" s="1499"/>
      <c r="I9" s="1392" t="s">
        <v>238</v>
      </c>
      <c r="J9" s="1393"/>
      <c r="K9" s="1393"/>
      <c r="L9" s="1494">
        <v>45296</v>
      </c>
      <c r="M9" s="1495"/>
      <c r="N9" s="1495"/>
      <c r="O9" s="1496"/>
      <c r="P9" s="245"/>
    </row>
    <row r="10" spans="1:38" ht="34.950000000000003" customHeight="1">
      <c r="B10" s="1392" t="s">
        <v>239</v>
      </c>
      <c r="C10" s="1393"/>
      <c r="D10" s="1500"/>
      <c r="E10" s="1497">
        <f>('0. PAR'!I9)</f>
        <v>0</v>
      </c>
      <c r="F10" s="1498"/>
      <c r="G10" s="1498"/>
      <c r="H10" s="1499"/>
      <c r="I10" s="1508"/>
      <c r="J10" s="1508"/>
      <c r="K10" s="1397"/>
      <c r="L10" s="1397"/>
      <c r="M10" s="1397"/>
      <c r="N10" s="1397"/>
      <c r="O10" s="1397"/>
      <c r="P10" s="245"/>
    </row>
    <row r="11" spans="1:38" ht="30" customHeight="1">
      <c r="B11" s="1392" t="s">
        <v>3</v>
      </c>
      <c r="C11" s="1393"/>
      <c r="D11" s="1500"/>
      <c r="E11" s="1502">
        <f>('0. PAR'!AO8)</f>
        <v>0</v>
      </c>
      <c r="F11" s="1503"/>
      <c r="G11" s="1503"/>
      <c r="H11" s="1504"/>
      <c r="I11" s="1508"/>
      <c r="J11" s="1508"/>
      <c r="K11" s="1397"/>
      <c r="L11" s="1397"/>
      <c r="M11" s="1397"/>
      <c r="N11" s="1397"/>
      <c r="O11" s="1397"/>
      <c r="P11" s="245"/>
    </row>
    <row r="12" spans="1:38" ht="30" customHeight="1" thickBot="1">
      <c r="B12" s="1392"/>
      <c r="C12" s="1393"/>
      <c r="D12" s="1500"/>
      <c r="E12" s="1505"/>
      <c r="F12" s="1506"/>
      <c r="G12" s="1506"/>
      <c r="H12" s="1507"/>
      <c r="I12" s="1508"/>
      <c r="J12" s="1508"/>
      <c r="K12" s="1397"/>
      <c r="L12" s="1397"/>
      <c r="M12" s="1397"/>
      <c r="N12" s="1397"/>
      <c r="O12" s="1397"/>
      <c r="P12" s="245"/>
    </row>
    <row r="13" spans="1:38" ht="17.100000000000001" customHeight="1" thickBot="1">
      <c r="B13" s="1404"/>
      <c r="C13" s="1405"/>
      <c r="D13" s="1405"/>
      <c r="E13" s="1405"/>
      <c r="F13" s="1405"/>
      <c r="G13" s="1405"/>
      <c r="H13" s="1405"/>
      <c r="I13" s="1405"/>
      <c r="J13" s="1405"/>
      <c r="K13" s="1405"/>
      <c r="L13" s="1405"/>
      <c r="M13" s="1405"/>
      <c r="N13" s="1405"/>
      <c r="O13" s="1405"/>
      <c r="P13" s="1501"/>
    </row>
    <row r="14" spans="1:38" ht="81.599999999999994" customHeight="1" thickBot="1">
      <c r="B14" s="1485" t="s">
        <v>240</v>
      </c>
      <c r="C14" s="1486"/>
      <c r="D14" s="1486"/>
      <c r="E14" s="1485" t="s">
        <v>241</v>
      </c>
      <c r="F14" s="1487"/>
      <c r="G14" s="1488" t="s">
        <v>242</v>
      </c>
      <c r="H14" s="1489"/>
      <c r="I14" s="1488" t="s">
        <v>243</v>
      </c>
      <c r="J14" s="1490"/>
      <c r="K14" s="1481" t="s">
        <v>244</v>
      </c>
      <c r="L14" s="1482"/>
      <c r="M14" s="1481" t="s">
        <v>245</v>
      </c>
      <c r="N14" s="1482"/>
      <c r="O14" s="1483" t="s">
        <v>246</v>
      </c>
      <c r="P14" s="1484"/>
      <c r="AG14" s="37"/>
      <c r="AH14" s="37"/>
      <c r="AI14" s="37"/>
      <c r="AJ14" s="37"/>
    </row>
    <row r="15" spans="1:38" ht="19.95" customHeight="1">
      <c r="A15" s="1"/>
      <c r="B15" s="1475"/>
      <c r="C15" s="1476"/>
      <c r="D15" s="1476"/>
      <c r="E15" s="1476"/>
      <c r="F15" s="1476"/>
      <c r="G15" s="1477"/>
      <c r="H15" s="1477"/>
      <c r="I15" s="1477"/>
      <c r="J15" s="1477"/>
      <c r="K15" s="1478"/>
      <c r="L15" s="1478"/>
      <c r="M15" s="1469"/>
      <c r="N15" s="1469"/>
      <c r="O15" s="1479"/>
      <c r="P15" s="1480"/>
      <c r="AG15" s="37"/>
      <c r="AH15" s="37"/>
      <c r="AI15" s="37"/>
      <c r="AJ15" s="37"/>
      <c r="AK15" s="1"/>
      <c r="AL15" s="1"/>
    </row>
    <row r="16" spans="1:38" ht="19.95" customHeight="1">
      <c r="A16" s="1"/>
      <c r="B16" s="1475"/>
      <c r="C16" s="1476"/>
      <c r="D16" s="1476"/>
      <c r="E16" s="1476"/>
      <c r="F16" s="1476"/>
      <c r="G16" s="1477"/>
      <c r="H16" s="1477"/>
      <c r="I16" s="1477"/>
      <c r="J16" s="1477"/>
      <c r="K16" s="1478"/>
      <c r="L16" s="1478"/>
      <c r="M16" s="1469"/>
      <c r="N16" s="1469"/>
      <c r="O16" s="1360"/>
      <c r="P16" s="1362"/>
      <c r="AG16" s="37"/>
      <c r="AH16" s="37"/>
      <c r="AI16" s="37"/>
      <c r="AJ16" s="37"/>
      <c r="AK16" s="1"/>
      <c r="AL16" s="1"/>
    </row>
    <row r="17" spans="1:38" ht="19.95" customHeight="1">
      <c r="A17" s="1"/>
      <c r="B17" s="1475"/>
      <c r="C17" s="1476"/>
      <c r="D17" s="1476"/>
      <c r="E17" s="1476"/>
      <c r="F17" s="1476"/>
      <c r="G17" s="1477"/>
      <c r="H17" s="1477"/>
      <c r="I17" s="1477"/>
      <c r="J17" s="1477"/>
      <c r="K17" s="1478"/>
      <c r="L17" s="1478"/>
      <c r="M17" s="1469"/>
      <c r="N17" s="1469"/>
      <c r="O17" s="1360"/>
      <c r="P17" s="1362"/>
      <c r="AG17" s="37"/>
      <c r="AH17" s="37"/>
      <c r="AI17" s="37"/>
      <c r="AJ17" s="37"/>
      <c r="AK17" s="1"/>
      <c r="AL17" s="1"/>
    </row>
    <row r="18" spans="1:38" ht="19.95" customHeight="1">
      <c r="A18" s="1"/>
      <c r="B18" s="1475"/>
      <c r="C18" s="1476"/>
      <c r="D18" s="1476"/>
      <c r="E18" s="1476"/>
      <c r="F18" s="1476"/>
      <c r="G18" s="1477"/>
      <c r="H18" s="1477"/>
      <c r="I18" s="1477"/>
      <c r="J18" s="1477"/>
      <c r="K18" s="1478"/>
      <c r="L18" s="1478"/>
      <c r="M18" s="1469"/>
      <c r="N18" s="1469"/>
      <c r="O18" s="1360"/>
      <c r="P18" s="1362"/>
      <c r="AG18" s="37"/>
      <c r="AH18" s="37"/>
      <c r="AI18" s="37"/>
      <c r="AJ18" s="37"/>
      <c r="AK18" s="1"/>
      <c r="AL18" s="1"/>
    </row>
    <row r="19" spans="1:38" ht="19.95" customHeight="1">
      <c r="A19" s="1"/>
      <c r="B19" s="1475"/>
      <c r="C19" s="1476"/>
      <c r="D19" s="1476"/>
      <c r="E19" s="1476"/>
      <c r="F19" s="1476"/>
      <c r="G19" s="1477"/>
      <c r="H19" s="1477"/>
      <c r="I19" s="1477"/>
      <c r="J19" s="1477"/>
      <c r="K19" s="1478"/>
      <c r="L19" s="1478"/>
      <c r="M19" s="1469"/>
      <c r="N19" s="1469"/>
      <c r="O19" s="1360"/>
      <c r="P19" s="1362"/>
      <c r="AG19" s="37"/>
      <c r="AH19" s="37"/>
      <c r="AI19" s="37"/>
      <c r="AJ19" s="37"/>
      <c r="AK19" s="1"/>
      <c r="AL19" s="1"/>
    </row>
    <row r="20" spans="1:38" ht="19.95" customHeight="1">
      <c r="A20" s="1"/>
      <c r="B20" s="1475"/>
      <c r="C20" s="1476"/>
      <c r="D20" s="1476"/>
      <c r="E20" s="1476"/>
      <c r="F20" s="1476"/>
      <c r="G20" s="1477"/>
      <c r="H20" s="1477"/>
      <c r="I20" s="1477"/>
      <c r="J20" s="1477"/>
      <c r="K20" s="1478"/>
      <c r="L20" s="1478"/>
      <c r="M20" s="1469"/>
      <c r="N20" s="1469"/>
      <c r="O20" s="1360"/>
      <c r="P20" s="1362"/>
      <c r="AG20" s="37"/>
      <c r="AH20" s="37"/>
      <c r="AI20" s="37"/>
      <c r="AJ20" s="37"/>
      <c r="AK20" s="1"/>
      <c r="AL20" s="1"/>
    </row>
    <row r="21" spans="1:38" ht="19.95" customHeight="1">
      <c r="A21" s="1"/>
      <c r="B21" s="1475"/>
      <c r="C21" s="1476"/>
      <c r="D21" s="1476"/>
      <c r="E21" s="1476"/>
      <c r="F21" s="1476"/>
      <c r="G21" s="1477"/>
      <c r="H21" s="1477"/>
      <c r="I21" s="1477"/>
      <c r="J21" s="1477"/>
      <c r="K21" s="1478"/>
      <c r="L21" s="1478"/>
      <c r="M21" s="1469"/>
      <c r="N21" s="1469"/>
      <c r="O21" s="1360"/>
      <c r="P21" s="1362"/>
      <c r="AG21" s="37"/>
      <c r="AH21" s="37"/>
      <c r="AI21" s="37"/>
      <c r="AJ21" s="37"/>
      <c r="AK21" s="1"/>
      <c r="AL21" s="1"/>
    </row>
    <row r="22" spans="1:38" ht="19.95" customHeight="1">
      <c r="A22" s="1"/>
      <c r="B22" s="1475"/>
      <c r="C22" s="1476"/>
      <c r="D22" s="1476"/>
      <c r="E22" s="1476"/>
      <c r="F22" s="1476"/>
      <c r="G22" s="1477"/>
      <c r="H22" s="1477"/>
      <c r="I22" s="1477"/>
      <c r="J22" s="1477"/>
      <c r="K22" s="1478"/>
      <c r="L22" s="1478"/>
      <c r="M22" s="1469"/>
      <c r="N22" s="1469"/>
      <c r="O22" s="1360"/>
      <c r="P22" s="1362"/>
      <c r="AG22" s="37"/>
      <c r="AH22" s="37"/>
      <c r="AI22" s="37"/>
      <c r="AJ22" s="37"/>
      <c r="AK22" s="1"/>
      <c r="AL22" s="1"/>
    </row>
    <row r="23" spans="1:38" ht="19.95" customHeight="1">
      <c r="A23" s="1"/>
      <c r="B23" s="1475"/>
      <c r="C23" s="1476"/>
      <c r="D23" s="1476"/>
      <c r="E23" s="1476"/>
      <c r="F23" s="1476"/>
      <c r="G23" s="1477"/>
      <c r="H23" s="1477"/>
      <c r="I23" s="1477"/>
      <c r="J23" s="1477"/>
      <c r="K23" s="1478"/>
      <c r="L23" s="1478"/>
      <c r="M23" s="1469"/>
      <c r="N23" s="1469"/>
      <c r="O23" s="1360"/>
      <c r="P23" s="1362"/>
      <c r="AG23" s="37"/>
      <c r="AH23" s="37"/>
      <c r="AI23" s="37"/>
      <c r="AJ23" s="37"/>
      <c r="AK23" s="1"/>
      <c r="AL23" s="1"/>
    </row>
    <row r="24" spans="1:38" ht="19.95" customHeight="1" thickBot="1">
      <c r="A24" s="1"/>
      <c r="B24" s="1470"/>
      <c r="C24" s="1471"/>
      <c r="D24" s="1471"/>
      <c r="E24" s="1471"/>
      <c r="F24" s="1471"/>
      <c r="G24" s="1472"/>
      <c r="H24" s="1472"/>
      <c r="I24" s="1472"/>
      <c r="J24" s="1472"/>
      <c r="K24" s="1473"/>
      <c r="L24" s="1473"/>
      <c r="M24" s="1474"/>
      <c r="N24" s="1474"/>
      <c r="O24" s="1371"/>
      <c r="P24" s="1373"/>
      <c r="AG24" s="37"/>
      <c r="AH24" s="37"/>
      <c r="AI24" s="37"/>
      <c r="AJ24" s="37"/>
      <c r="AK24" s="1"/>
      <c r="AL24" s="1"/>
    </row>
    <row r="25" spans="1:38" ht="19.95" customHeight="1">
      <c r="A25" s="1"/>
      <c r="B25" s="1461" t="s">
        <v>247</v>
      </c>
      <c r="C25" s="1462"/>
      <c r="D25" s="1462"/>
      <c r="E25" s="572"/>
      <c r="F25" s="573"/>
      <c r="G25" s="573"/>
      <c r="H25" s="573"/>
      <c r="I25" s="573"/>
      <c r="J25" s="573"/>
      <c r="K25" s="573"/>
      <c r="L25" s="573"/>
      <c r="M25" s="573"/>
      <c r="N25" s="573"/>
      <c r="O25" s="573"/>
      <c r="P25" s="574"/>
      <c r="AE25" s="38"/>
      <c r="AK25" s="1"/>
      <c r="AL25" s="1"/>
    </row>
    <row r="26" spans="1:38" ht="19.95" customHeight="1">
      <c r="A26" s="1"/>
      <c r="B26" s="1463"/>
      <c r="C26" s="1464"/>
      <c r="D26" s="1464"/>
      <c r="E26" s="1464"/>
      <c r="F26" s="1464"/>
      <c r="G26" s="1464"/>
      <c r="H26" s="1464"/>
      <c r="I26" s="1464"/>
      <c r="J26" s="1464"/>
      <c r="K26" s="1464"/>
      <c r="L26" s="1464"/>
      <c r="M26" s="1464"/>
      <c r="N26" s="1464"/>
      <c r="O26" s="1464"/>
      <c r="P26" s="1465"/>
      <c r="AE26" s="38"/>
      <c r="AK26" s="1"/>
      <c r="AL26" s="1"/>
    </row>
    <row r="27" spans="1:38" ht="19.95" customHeight="1">
      <c r="A27" s="1"/>
      <c r="B27" s="1463"/>
      <c r="C27" s="1464"/>
      <c r="D27" s="1464"/>
      <c r="E27" s="1464"/>
      <c r="F27" s="1464"/>
      <c r="G27" s="1464"/>
      <c r="H27" s="1464"/>
      <c r="I27" s="1464"/>
      <c r="J27" s="1464"/>
      <c r="K27" s="1464"/>
      <c r="L27" s="1464"/>
      <c r="M27" s="1464"/>
      <c r="N27" s="1464"/>
      <c r="O27" s="1464"/>
      <c r="P27" s="1465"/>
      <c r="AE27" s="38"/>
      <c r="AK27" s="1"/>
      <c r="AL27" s="1"/>
    </row>
    <row r="28" spans="1:38" ht="19.95" customHeight="1">
      <c r="A28" s="1"/>
      <c r="B28" s="1463"/>
      <c r="C28" s="1464"/>
      <c r="D28" s="1464"/>
      <c r="E28" s="1464"/>
      <c r="F28" s="1464"/>
      <c r="G28" s="1464"/>
      <c r="H28" s="1464"/>
      <c r="I28" s="1464"/>
      <c r="J28" s="1464"/>
      <c r="K28" s="1464"/>
      <c r="L28" s="1464"/>
      <c r="M28" s="1464"/>
      <c r="N28" s="1464"/>
      <c r="O28" s="1464"/>
      <c r="P28" s="1465"/>
      <c r="AE28" s="38"/>
      <c r="AK28" s="1"/>
      <c r="AL28" s="1"/>
    </row>
    <row r="29" spans="1:38" ht="19.95" customHeight="1">
      <c r="A29" s="1"/>
      <c r="B29" s="1463"/>
      <c r="C29" s="1464"/>
      <c r="D29" s="1464"/>
      <c r="E29" s="1464"/>
      <c r="F29" s="1464"/>
      <c r="G29" s="1464"/>
      <c r="H29" s="1464"/>
      <c r="I29" s="1464"/>
      <c r="J29" s="1464"/>
      <c r="K29" s="1464"/>
      <c r="L29" s="1464"/>
      <c r="M29" s="1464"/>
      <c r="N29" s="1464"/>
      <c r="O29" s="1464"/>
      <c r="P29" s="1465"/>
      <c r="AE29" s="38"/>
      <c r="AK29" s="1"/>
      <c r="AL29" s="1"/>
    </row>
    <row r="30" spans="1:38" ht="19.95" customHeight="1">
      <c r="A30" s="1"/>
      <c r="B30" s="1463"/>
      <c r="C30" s="1464"/>
      <c r="D30" s="1464"/>
      <c r="E30" s="1464"/>
      <c r="F30" s="1464"/>
      <c r="G30" s="1464"/>
      <c r="H30" s="1464"/>
      <c r="I30" s="1464"/>
      <c r="J30" s="1464"/>
      <c r="K30" s="1464"/>
      <c r="L30" s="1464"/>
      <c r="M30" s="1464"/>
      <c r="N30" s="1464"/>
      <c r="O30" s="1464"/>
      <c r="P30" s="1465"/>
      <c r="AE30" s="38"/>
      <c r="AK30" s="1"/>
      <c r="AL30" s="1"/>
    </row>
    <row r="31" spans="1:38" ht="19.95" customHeight="1" thickBot="1">
      <c r="B31" s="1466"/>
      <c r="C31" s="1467"/>
      <c r="D31" s="1467"/>
      <c r="E31" s="1467"/>
      <c r="F31" s="1467"/>
      <c r="G31" s="1467"/>
      <c r="H31" s="1467"/>
      <c r="I31" s="1467"/>
      <c r="J31" s="1467"/>
      <c r="K31" s="1467"/>
      <c r="L31" s="1467"/>
      <c r="M31" s="1467"/>
      <c r="N31" s="1467"/>
      <c r="O31" s="1467"/>
      <c r="P31" s="1468"/>
    </row>
    <row r="32" spans="1:38" ht="7.5" customHeight="1">
      <c r="A32" s="1"/>
      <c r="B32" s="173"/>
      <c r="C32" s="173"/>
      <c r="D32" s="173"/>
      <c r="E32" s="173"/>
      <c r="F32" s="191"/>
      <c r="G32" s="192"/>
      <c r="H32" s="191"/>
      <c r="I32" s="191"/>
      <c r="J32" s="191"/>
      <c r="K32" s="191"/>
      <c r="L32" s="191"/>
      <c r="M32" s="193"/>
      <c r="N32" s="194"/>
      <c r="O32" s="194"/>
      <c r="P32" s="191"/>
    </row>
    <row r="33" spans="1:38" ht="7.5" customHeight="1">
      <c r="A33" s="1"/>
      <c r="B33" s="173"/>
      <c r="C33" s="173"/>
      <c r="D33" s="173"/>
      <c r="E33" s="173"/>
      <c r="F33" s="194"/>
      <c r="G33" s="194"/>
      <c r="H33" s="194"/>
      <c r="I33" s="194"/>
      <c r="J33" s="194"/>
      <c r="K33" s="194"/>
      <c r="L33" s="194"/>
      <c r="M33" s="195"/>
      <c r="N33" s="194"/>
      <c r="O33" s="194"/>
      <c r="P33" s="194"/>
    </row>
    <row r="34" spans="1:38">
      <c r="A34" s="1"/>
      <c r="B34" s="22"/>
      <c r="C34" s="22"/>
      <c r="D34" s="22"/>
      <c r="E34" s="22"/>
      <c r="F34" s="16"/>
      <c r="G34" s="22"/>
      <c r="H34" s="22"/>
      <c r="I34" s="16"/>
      <c r="J34" s="16"/>
      <c r="K34" s="16"/>
      <c r="L34" s="16"/>
      <c r="M34" s="16"/>
      <c r="N34" s="16"/>
      <c r="O34" s="16"/>
      <c r="P34" s="22"/>
      <c r="S34" s="1"/>
      <c r="T34" s="1"/>
      <c r="U34" s="1"/>
      <c r="V34" s="1"/>
      <c r="W34" s="1"/>
      <c r="X34" s="1"/>
      <c r="Y34" s="1"/>
      <c r="Z34" s="1"/>
      <c r="AA34" s="1"/>
      <c r="AB34" s="1"/>
      <c r="AC34" s="1"/>
      <c r="AD34" s="1"/>
      <c r="AE34" s="1"/>
      <c r="AF34" s="1"/>
      <c r="AG34" s="1"/>
      <c r="AH34" s="1"/>
      <c r="AI34" s="1"/>
      <c r="AJ34" s="1"/>
      <c r="AK34" s="1"/>
      <c r="AL34" s="1"/>
    </row>
  </sheetData>
  <sheetProtection selectLockedCells="1"/>
  <mergeCells count="99">
    <mergeCell ref="B13:P13"/>
    <mergeCell ref="K10:K12"/>
    <mergeCell ref="I19:J19"/>
    <mergeCell ref="K19:L19"/>
    <mergeCell ref="M19:N19"/>
    <mergeCell ref="O19:P19"/>
    <mergeCell ref="M10:M12"/>
    <mergeCell ref="E10:H10"/>
    <mergeCell ref="E11:H12"/>
    <mergeCell ref="B10:D10"/>
    <mergeCell ref="I10:J12"/>
    <mergeCell ref="L10:L12"/>
    <mergeCell ref="O10:O12"/>
    <mergeCell ref="B11:D12"/>
    <mergeCell ref="N10:N12"/>
    <mergeCell ref="B19:D19"/>
    <mergeCell ref="B4:P6"/>
    <mergeCell ref="I8:K8"/>
    <mergeCell ref="I9:K9"/>
    <mergeCell ref="L8:O8"/>
    <mergeCell ref="L9:O9"/>
    <mergeCell ref="B8:D8"/>
    <mergeCell ref="E8:H8"/>
    <mergeCell ref="E9:H9"/>
    <mergeCell ref="B9:D9"/>
    <mergeCell ref="E19:F19"/>
    <mergeCell ref="G19:H19"/>
    <mergeCell ref="B20:D20"/>
    <mergeCell ref="E20:F20"/>
    <mergeCell ref="I14:J14"/>
    <mergeCell ref="I15:J15"/>
    <mergeCell ref="I17:J17"/>
    <mergeCell ref="G20:H20"/>
    <mergeCell ref="I20:J20"/>
    <mergeCell ref="K14:L14"/>
    <mergeCell ref="M14:N14"/>
    <mergeCell ref="O14:P14"/>
    <mergeCell ref="B14:D14"/>
    <mergeCell ref="E14:F14"/>
    <mergeCell ref="G14:H14"/>
    <mergeCell ref="K15:L15"/>
    <mergeCell ref="M15:N15"/>
    <mergeCell ref="O15:P15"/>
    <mergeCell ref="B16:D16"/>
    <mergeCell ref="E16:F16"/>
    <mergeCell ref="G16:H16"/>
    <mergeCell ref="I16:J16"/>
    <mergeCell ref="K16:L16"/>
    <mergeCell ref="M16:N16"/>
    <mergeCell ref="O16:P16"/>
    <mergeCell ref="B15:D15"/>
    <mergeCell ref="E15:F15"/>
    <mergeCell ref="G15:H15"/>
    <mergeCell ref="K17:L17"/>
    <mergeCell ref="M17:N17"/>
    <mergeCell ref="O17:P17"/>
    <mergeCell ref="B18:D18"/>
    <mergeCell ref="E18:F18"/>
    <mergeCell ref="G18:H18"/>
    <mergeCell ref="I18:J18"/>
    <mergeCell ref="K18:L18"/>
    <mergeCell ref="M18:N18"/>
    <mergeCell ref="O18:P18"/>
    <mergeCell ref="B17:D17"/>
    <mergeCell ref="E17:F17"/>
    <mergeCell ref="G17:H17"/>
    <mergeCell ref="K20:L20"/>
    <mergeCell ref="M20:N20"/>
    <mergeCell ref="O20:P20"/>
    <mergeCell ref="M21:N21"/>
    <mergeCell ref="O21:P21"/>
    <mergeCell ref="M22:N22"/>
    <mergeCell ref="O22:P22"/>
    <mergeCell ref="B21:D21"/>
    <mergeCell ref="E21:F21"/>
    <mergeCell ref="G21:H21"/>
    <mergeCell ref="I21:J21"/>
    <mergeCell ref="K21:L21"/>
    <mergeCell ref="B22:D22"/>
    <mergeCell ref="E22:F22"/>
    <mergeCell ref="G22:H22"/>
    <mergeCell ref="I22:J22"/>
    <mergeCell ref="K22:L22"/>
    <mergeCell ref="B25:D25"/>
    <mergeCell ref="B26:P31"/>
    <mergeCell ref="M23:N23"/>
    <mergeCell ref="O23:P23"/>
    <mergeCell ref="B24:D24"/>
    <mergeCell ref="E24:F24"/>
    <mergeCell ref="G24:H24"/>
    <mergeCell ref="I24:J24"/>
    <mergeCell ref="K24:L24"/>
    <mergeCell ref="M24:N24"/>
    <mergeCell ref="O24:P24"/>
    <mergeCell ref="B23:D23"/>
    <mergeCell ref="E23:F23"/>
    <mergeCell ref="G23:H23"/>
    <mergeCell ref="I23:J23"/>
    <mergeCell ref="K23:L23"/>
  </mergeCells>
  <phoneticPr fontId="35" type="noConversion"/>
  <dataValidations count="4">
    <dataValidation type="list" allowBlank="1" showInputMessage="1" showErrorMessage="1" sqref="G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G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G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G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G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G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G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G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G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G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G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G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G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G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G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xr:uid="{4ABFE972-04C6-4DFB-82D4-827E9835A587}">
      <formula1>$AF$14:$AF$24</formula1>
    </dataValidation>
    <dataValidation type="list" allowBlank="1" showInputMessage="1" showErrorMessage="1" sqref="WVU983034:WVX983034 JI12:JL13 WLY983034:WMB983034 WCC983034:WCF983034 VSG983034:VSJ983034 VIK983034:VIN983034 UYO983034:UYR983034 UOS983034:UOV983034 UEW983034:UEZ983034 TVA983034:TVD983034 TLE983034:TLH983034 TBI983034:TBL983034 SRM983034:SRP983034 SHQ983034:SHT983034 RXU983034:RXX983034 RNY983034:ROB983034 REC983034:REF983034 QUG983034:QUJ983034 QKK983034:QKN983034 QAO983034:QAR983034 PQS983034:PQV983034 PGW983034:PGZ983034 OXA983034:OXD983034 ONE983034:ONH983034 ODI983034:ODL983034 NTM983034:NTP983034 NJQ983034:NJT983034 MZU983034:MZX983034 MPY983034:MQB983034 MGC983034:MGF983034 LWG983034:LWJ983034 LMK983034:LMN983034 LCO983034:LCR983034 KSS983034:KSV983034 KIW983034:KIZ983034 JZA983034:JZD983034 JPE983034:JPH983034 JFI983034:JFL983034 IVM983034:IVP983034 ILQ983034:ILT983034 IBU983034:IBX983034 HRY983034:HSB983034 HIC983034:HIF983034 GYG983034:GYJ983034 GOK983034:GON983034 GEO983034:GER983034 FUS983034:FUV983034 FKW983034:FKZ983034 FBA983034:FBD983034 ERE983034:ERH983034 EHI983034:EHL983034 DXM983034:DXP983034 DNQ983034:DNT983034 DDU983034:DDX983034 CTY983034:CUB983034 CKC983034:CKF983034 CAG983034:CAJ983034 BQK983034:BQN983034 BGO983034:BGR983034 AWS983034:AWV983034 AMW983034:AMZ983034 ADA983034:ADD983034 TE983034:TH983034 JI983034:JL983034 N983034:P983034 WVU917498:WVX917498 WLY917498:WMB917498 WCC917498:WCF917498 VSG917498:VSJ917498 VIK917498:VIN917498 UYO917498:UYR917498 UOS917498:UOV917498 UEW917498:UEZ917498 TVA917498:TVD917498 TLE917498:TLH917498 TBI917498:TBL917498 SRM917498:SRP917498 SHQ917498:SHT917498 RXU917498:RXX917498 RNY917498:ROB917498 REC917498:REF917498 QUG917498:QUJ917498 QKK917498:QKN917498 QAO917498:QAR917498 PQS917498:PQV917498 PGW917498:PGZ917498 OXA917498:OXD917498 ONE917498:ONH917498 ODI917498:ODL917498 NTM917498:NTP917498 NJQ917498:NJT917498 MZU917498:MZX917498 MPY917498:MQB917498 MGC917498:MGF917498 LWG917498:LWJ917498 LMK917498:LMN917498 LCO917498:LCR917498 KSS917498:KSV917498 KIW917498:KIZ917498 JZA917498:JZD917498 JPE917498:JPH917498 JFI917498:JFL917498 IVM917498:IVP917498 ILQ917498:ILT917498 IBU917498:IBX917498 HRY917498:HSB917498 HIC917498:HIF917498 GYG917498:GYJ917498 GOK917498:GON917498 GEO917498:GER917498 FUS917498:FUV917498 FKW917498:FKZ917498 FBA917498:FBD917498 ERE917498:ERH917498 EHI917498:EHL917498 DXM917498:DXP917498 DNQ917498:DNT917498 DDU917498:DDX917498 CTY917498:CUB917498 CKC917498:CKF917498 CAG917498:CAJ917498 BQK917498:BQN917498 BGO917498:BGR917498 AWS917498:AWV917498 AMW917498:AMZ917498 ADA917498:ADD917498 TE917498:TH917498 JI917498:JL917498 N917498:P917498 WVU851962:WVX851962 WLY851962:WMB851962 WCC851962:WCF851962 VSG851962:VSJ851962 VIK851962:VIN851962 UYO851962:UYR851962 UOS851962:UOV851962 UEW851962:UEZ851962 TVA851962:TVD851962 TLE851962:TLH851962 TBI851962:TBL851962 SRM851962:SRP851962 SHQ851962:SHT851962 RXU851962:RXX851962 RNY851962:ROB851962 REC851962:REF851962 QUG851962:QUJ851962 QKK851962:QKN851962 QAO851962:QAR851962 PQS851962:PQV851962 PGW851962:PGZ851962 OXA851962:OXD851962 ONE851962:ONH851962 ODI851962:ODL851962 NTM851962:NTP851962 NJQ851962:NJT851962 MZU851962:MZX851962 MPY851962:MQB851962 MGC851962:MGF851962 LWG851962:LWJ851962 LMK851962:LMN851962 LCO851962:LCR851962 KSS851962:KSV851962 KIW851962:KIZ851962 JZA851962:JZD851962 JPE851962:JPH851962 JFI851962:JFL851962 IVM851962:IVP851962 ILQ851962:ILT851962 IBU851962:IBX851962 HRY851962:HSB851962 HIC851962:HIF851962 GYG851962:GYJ851962 GOK851962:GON851962 GEO851962:GER851962 FUS851962:FUV851962 FKW851962:FKZ851962 FBA851962:FBD851962 ERE851962:ERH851962 EHI851962:EHL851962 DXM851962:DXP851962 DNQ851962:DNT851962 DDU851962:DDX851962 CTY851962:CUB851962 CKC851962:CKF851962 CAG851962:CAJ851962 BQK851962:BQN851962 BGO851962:BGR851962 AWS851962:AWV851962 AMW851962:AMZ851962 ADA851962:ADD851962 TE851962:TH851962 JI851962:JL851962 N851962:P851962 WVU786426:WVX786426 WLY786426:WMB786426 WCC786426:WCF786426 VSG786426:VSJ786426 VIK786426:VIN786426 UYO786426:UYR786426 UOS786426:UOV786426 UEW786426:UEZ786426 TVA786426:TVD786426 TLE786426:TLH786426 TBI786426:TBL786426 SRM786426:SRP786426 SHQ786426:SHT786426 RXU786426:RXX786426 RNY786426:ROB786426 REC786426:REF786426 QUG786426:QUJ786426 QKK786426:QKN786426 QAO786426:QAR786426 PQS786426:PQV786426 PGW786426:PGZ786426 OXA786426:OXD786426 ONE786426:ONH786426 ODI786426:ODL786426 NTM786426:NTP786426 NJQ786426:NJT786426 MZU786426:MZX786426 MPY786426:MQB786426 MGC786426:MGF786426 LWG786426:LWJ786426 LMK786426:LMN786426 LCO786426:LCR786426 KSS786426:KSV786426 KIW786426:KIZ786426 JZA786426:JZD786426 JPE786426:JPH786426 JFI786426:JFL786426 IVM786426:IVP786426 ILQ786426:ILT786426 IBU786426:IBX786426 HRY786426:HSB786426 HIC786426:HIF786426 GYG786426:GYJ786426 GOK786426:GON786426 GEO786426:GER786426 FUS786426:FUV786426 FKW786426:FKZ786426 FBA786426:FBD786426 ERE786426:ERH786426 EHI786426:EHL786426 DXM786426:DXP786426 DNQ786426:DNT786426 DDU786426:DDX786426 CTY786426:CUB786426 CKC786426:CKF786426 CAG786426:CAJ786426 BQK786426:BQN786426 BGO786426:BGR786426 AWS786426:AWV786426 AMW786426:AMZ786426 ADA786426:ADD786426 TE786426:TH786426 JI786426:JL786426 N786426:P786426 WVU720890:WVX720890 WLY720890:WMB720890 WCC720890:WCF720890 VSG720890:VSJ720890 VIK720890:VIN720890 UYO720890:UYR720890 UOS720890:UOV720890 UEW720890:UEZ720890 TVA720890:TVD720890 TLE720890:TLH720890 TBI720890:TBL720890 SRM720890:SRP720890 SHQ720890:SHT720890 RXU720890:RXX720890 RNY720890:ROB720890 REC720890:REF720890 QUG720890:QUJ720890 QKK720890:QKN720890 QAO720890:QAR720890 PQS720890:PQV720890 PGW720890:PGZ720890 OXA720890:OXD720890 ONE720890:ONH720890 ODI720890:ODL720890 NTM720890:NTP720890 NJQ720890:NJT720890 MZU720890:MZX720890 MPY720890:MQB720890 MGC720890:MGF720890 LWG720890:LWJ720890 LMK720890:LMN720890 LCO720890:LCR720890 KSS720890:KSV720890 KIW720890:KIZ720890 JZA720890:JZD720890 JPE720890:JPH720890 JFI720890:JFL720890 IVM720890:IVP720890 ILQ720890:ILT720890 IBU720890:IBX720890 HRY720890:HSB720890 HIC720890:HIF720890 GYG720890:GYJ720890 GOK720890:GON720890 GEO720890:GER720890 FUS720890:FUV720890 FKW720890:FKZ720890 FBA720890:FBD720890 ERE720890:ERH720890 EHI720890:EHL720890 DXM720890:DXP720890 DNQ720890:DNT720890 DDU720890:DDX720890 CTY720890:CUB720890 CKC720890:CKF720890 CAG720890:CAJ720890 BQK720890:BQN720890 BGO720890:BGR720890 AWS720890:AWV720890 AMW720890:AMZ720890 ADA720890:ADD720890 TE720890:TH720890 JI720890:JL720890 N720890:P720890 WVU655354:WVX655354 WLY655354:WMB655354 WCC655354:WCF655354 VSG655354:VSJ655354 VIK655354:VIN655354 UYO655354:UYR655354 UOS655354:UOV655354 UEW655354:UEZ655354 TVA655354:TVD655354 TLE655354:TLH655354 TBI655354:TBL655354 SRM655354:SRP655354 SHQ655354:SHT655354 RXU655354:RXX655354 RNY655354:ROB655354 REC655354:REF655354 QUG655354:QUJ655354 QKK655354:QKN655354 QAO655354:QAR655354 PQS655354:PQV655354 PGW655354:PGZ655354 OXA655354:OXD655354 ONE655354:ONH655354 ODI655354:ODL655354 NTM655354:NTP655354 NJQ655354:NJT655354 MZU655354:MZX655354 MPY655354:MQB655354 MGC655354:MGF655354 LWG655354:LWJ655354 LMK655354:LMN655354 LCO655354:LCR655354 KSS655354:KSV655354 KIW655354:KIZ655354 JZA655354:JZD655354 JPE655354:JPH655354 JFI655354:JFL655354 IVM655354:IVP655354 ILQ655354:ILT655354 IBU655354:IBX655354 HRY655354:HSB655354 HIC655354:HIF655354 GYG655354:GYJ655354 GOK655354:GON655354 GEO655354:GER655354 FUS655354:FUV655354 FKW655354:FKZ655354 FBA655354:FBD655354 ERE655354:ERH655354 EHI655354:EHL655354 DXM655354:DXP655354 DNQ655354:DNT655354 DDU655354:DDX655354 CTY655354:CUB655354 CKC655354:CKF655354 CAG655354:CAJ655354 BQK655354:BQN655354 BGO655354:BGR655354 AWS655354:AWV655354 AMW655354:AMZ655354 ADA655354:ADD655354 TE655354:TH655354 JI655354:JL655354 N655354:P655354 WVU589818:WVX589818 WLY589818:WMB589818 WCC589818:WCF589818 VSG589818:VSJ589818 VIK589818:VIN589818 UYO589818:UYR589818 UOS589818:UOV589818 UEW589818:UEZ589818 TVA589818:TVD589818 TLE589818:TLH589818 TBI589818:TBL589818 SRM589818:SRP589818 SHQ589818:SHT589818 RXU589818:RXX589818 RNY589818:ROB589818 REC589818:REF589818 QUG589818:QUJ589818 QKK589818:QKN589818 QAO589818:QAR589818 PQS589818:PQV589818 PGW589818:PGZ589818 OXA589818:OXD589818 ONE589818:ONH589818 ODI589818:ODL589818 NTM589818:NTP589818 NJQ589818:NJT589818 MZU589818:MZX589818 MPY589818:MQB589818 MGC589818:MGF589818 LWG589818:LWJ589818 LMK589818:LMN589818 LCO589818:LCR589818 KSS589818:KSV589818 KIW589818:KIZ589818 JZA589818:JZD589818 JPE589818:JPH589818 JFI589818:JFL589818 IVM589818:IVP589818 ILQ589818:ILT589818 IBU589818:IBX589818 HRY589818:HSB589818 HIC589818:HIF589818 GYG589818:GYJ589818 GOK589818:GON589818 GEO589818:GER589818 FUS589818:FUV589818 FKW589818:FKZ589818 FBA589818:FBD589818 ERE589818:ERH589818 EHI589818:EHL589818 DXM589818:DXP589818 DNQ589818:DNT589818 DDU589818:DDX589818 CTY589818:CUB589818 CKC589818:CKF589818 CAG589818:CAJ589818 BQK589818:BQN589818 BGO589818:BGR589818 AWS589818:AWV589818 AMW589818:AMZ589818 ADA589818:ADD589818 TE589818:TH589818 JI589818:JL589818 N589818:P589818 WVU524282:WVX524282 WLY524282:WMB524282 WCC524282:WCF524282 VSG524282:VSJ524282 VIK524282:VIN524282 UYO524282:UYR524282 UOS524282:UOV524282 UEW524282:UEZ524282 TVA524282:TVD524282 TLE524282:TLH524282 TBI524282:TBL524282 SRM524282:SRP524282 SHQ524282:SHT524282 RXU524282:RXX524282 RNY524282:ROB524282 REC524282:REF524282 QUG524282:QUJ524282 QKK524282:QKN524282 QAO524282:QAR524282 PQS524282:PQV524282 PGW524282:PGZ524282 OXA524282:OXD524282 ONE524282:ONH524282 ODI524282:ODL524282 NTM524282:NTP524282 NJQ524282:NJT524282 MZU524282:MZX524282 MPY524282:MQB524282 MGC524282:MGF524282 LWG524282:LWJ524282 LMK524282:LMN524282 LCO524282:LCR524282 KSS524282:KSV524282 KIW524282:KIZ524282 JZA524282:JZD524282 JPE524282:JPH524282 JFI524282:JFL524282 IVM524282:IVP524282 ILQ524282:ILT524282 IBU524282:IBX524282 HRY524282:HSB524282 HIC524282:HIF524282 GYG524282:GYJ524282 GOK524282:GON524282 GEO524282:GER524282 FUS524282:FUV524282 FKW524282:FKZ524282 FBA524282:FBD524282 ERE524282:ERH524282 EHI524282:EHL524282 DXM524282:DXP524282 DNQ524282:DNT524282 DDU524282:DDX524282 CTY524282:CUB524282 CKC524282:CKF524282 CAG524282:CAJ524282 BQK524282:BQN524282 BGO524282:BGR524282 AWS524282:AWV524282 AMW524282:AMZ524282 ADA524282:ADD524282 TE524282:TH524282 JI524282:JL524282 N524282:P524282 WVU458746:WVX458746 WLY458746:WMB458746 WCC458746:WCF458746 VSG458746:VSJ458746 VIK458746:VIN458746 UYO458746:UYR458746 UOS458746:UOV458746 UEW458746:UEZ458746 TVA458746:TVD458746 TLE458746:TLH458746 TBI458746:TBL458746 SRM458746:SRP458746 SHQ458746:SHT458746 RXU458746:RXX458746 RNY458746:ROB458746 REC458746:REF458746 QUG458746:QUJ458746 QKK458746:QKN458746 QAO458746:QAR458746 PQS458746:PQV458746 PGW458746:PGZ458746 OXA458746:OXD458746 ONE458746:ONH458746 ODI458746:ODL458746 NTM458746:NTP458746 NJQ458746:NJT458746 MZU458746:MZX458746 MPY458746:MQB458746 MGC458746:MGF458746 LWG458746:LWJ458746 LMK458746:LMN458746 LCO458746:LCR458746 KSS458746:KSV458746 KIW458746:KIZ458746 JZA458746:JZD458746 JPE458746:JPH458746 JFI458746:JFL458746 IVM458746:IVP458746 ILQ458746:ILT458746 IBU458746:IBX458746 HRY458746:HSB458746 HIC458746:HIF458746 GYG458746:GYJ458746 GOK458746:GON458746 GEO458746:GER458746 FUS458746:FUV458746 FKW458746:FKZ458746 FBA458746:FBD458746 ERE458746:ERH458746 EHI458746:EHL458746 DXM458746:DXP458746 DNQ458746:DNT458746 DDU458746:DDX458746 CTY458746:CUB458746 CKC458746:CKF458746 CAG458746:CAJ458746 BQK458746:BQN458746 BGO458746:BGR458746 AWS458746:AWV458746 AMW458746:AMZ458746 ADA458746:ADD458746 TE458746:TH458746 JI458746:JL458746 N458746:P458746 WVU393210:WVX393210 WLY393210:WMB393210 WCC393210:WCF393210 VSG393210:VSJ393210 VIK393210:VIN393210 UYO393210:UYR393210 UOS393210:UOV393210 UEW393210:UEZ393210 TVA393210:TVD393210 TLE393210:TLH393210 TBI393210:TBL393210 SRM393210:SRP393210 SHQ393210:SHT393210 RXU393210:RXX393210 RNY393210:ROB393210 REC393210:REF393210 QUG393210:QUJ393210 QKK393210:QKN393210 QAO393210:QAR393210 PQS393210:PQV393210 PGW393210:PGZ393210 OXA393210:OXD393210 ONE393210:ONH393210 ODI393210:ODL393210 NTM393210:NTP393210 NJQ393210:NJT393210 MZU393210:MZX393210 MPY393210:MQB393210 MGC393210:MGF393210 LWG393210:LWJ393210 LMK393210:LMN393210 LCO393210:LCR393210 KSS393210:KSV393210 KIW393210:KIZ393210 JZA393210:JZD393210 JPE393210:JPH393210 JFI393210:JFL393210 IVM393210:IVP393210 ILQ393210:ILT393210 IBU393210:IBX393210 HRY393210:HSB393210 HIC393210:HIF393210 GYG393210:GYJ393210 GOK393210:GON393210 GEO393210:GER393210 FUS393210:FUV393210 FKW393210:FKZ393210 FBA393210:FBD393210 ERE393210:ERH393210 EHI393210:EHL393210 DXM393210:DXP393210 DNQ393210:DNT393210 DDU393210:DDX393210 CTY393210:CUB393210 CKC393210:CKF393210 CAG393210:CAJ393210 BQK393210:BQN393210 BGO393210:BGR393210 AWS393210:AWV393210 AMW393210:AMZ393210 ADA393210:ADD393210 TE393210:TH393210 JI393210:JL393210 N393210:P393210 WVU327674:WVX327674 WLY327674:WMB327674 WCC327674:WCF327674 VSG327674:VSJ327674 VIK327674:VIN327674 UYO327674:UYR327674 UOS327674:UOV327674 UEW327674:UEZ327674 TVA327674:TVD327674 TLE327674:TLH327674 TBI327674:TBL327674 SRM327674:SRP327674 SHQ327674:SHT327674 RXU327674:RXX327674 RNY327674:ROB327674 REC327674:REF327674 QUG327674:QUJ327674 QKK327674:QKN327674 QAO327674:QAR327674 PQS327674:PQV327674 PGW327674:PGZ327674 OXA327674:OXD327674 ONE327674:ONH327674 ODI327674:ODL327674 NTM327674:NTP327674 NJQ327674:NJT327674 MZU327674:MZX327674 MPY327674:MQB327674 MGC327674:MGF327674 LWG327674:LWJ327674 LMK327674:LMN327674 LCO327674:LCR327674 KSS327674:KSV327674 KIW327674:KIZ327674 JZA327674:JZD327674 JPE327674:JPH327674 JFI327674:JFL327674 IVM327674:IVP327674 ILQ327674:ILT327674 IBU327674:IBX327674 HRY327674:HSB327674 HIC327674:HIF327674 GYG327674:GYJ327674 GOK327674:GON327674 GEO327674:GER327674 FUS327674:FUV327674 FKW327674:FKZ327674 FBA327674:FBD327674 ERE327674:ERH327674 EHI327674:EHL327674 DXM327674:DXP327674 DNQ327674:DNT327674 DDU327674:DDX327674 CTY327674:CUB327674 CKC327674:CKF327674 CAG327674:CAJ327674 BQK327674:BQN327674 BGO327674:BGR327674 AWS327674:AWV327674 AMW327674:AMZ327674 ADA327674:ADD327674 TE327674:TH327674 JI327674:JL327674 N327674:P327674 WVU262138:WVX262138 WLY262138:WMB262138 WCC262138:WCF262138 VSG262138:VSJ262138 VIK262138:VIN262138 UYO262138:UYR262138 UOS262138:UOV262138 UEW262138:UEZ262138 TVA262138:TVD262138 TLE262138:TLH262138 TBI262138:TBL262138 SRM262138:SRP262138 SHQ262138:SHT262138 RXU262138:RXX262138 RNY262138:ROB262138 REC262138:REF262138 QUG262138:QUJ262138 QKK262138:QKN262138 QAO262138:QAR262138 PQS262138:PQV262138 PGW262138:PGZ262138 OXA262138:OXD262138 ONE262138:ONH262138 ODI262138:ODL262138 NTM262138:NTP262138 NJQ262138:NJT262138 MZU262138:MZX262138 MPY262138:MQB262138 MGC262138:MGF262138 LWG262138:LWJ262138 LMK262138:LMN262138 LCO262138:LCR262138 KSS262138:KSV262138 KIW262138:KIZ262138 JZA262138:JZD262138 JPE262138:JPH262138 JFI262138:JFL262138 IVM262138:IVP262138 ILQ262138:ILT262138 IBU262138:IBX262138 HRY262138:HSB262138 HIC262138:HIF262138 GYG262138:GYJ262138 GOK262138:GON262138 GEO262138:GER262138 FUS262138:FUV262138 FKW262138:FKZ262138 FBA262138:FBD262138 ERE262138:ERH262138 EHI262138:EHL262138 DXM262138:DXP262138 DNQ262138:DNT262138 DDU262138:DDX262138 CTY262138:CUB262138 CKC262138:CKF262138 CAG262138:CAJ262138 BQK262138:BQN262138 BGO262138:BGR262138 AWS262138:AWV262138 AMW262138:AMZ262138 ADA262138:ADD262138 TE262138:TH262138 JI262138:JL262138 N262138:P262138 WVU196602:WVX196602 WLY196602:WMB196602 WCC196602:WCF196602 VSG196602:VSJ196602 VIK196602:VIN196602 UYO196602:UYR196602 UOS196602:UOV196602 UEW196602:UEZ196602 TVA196602:TVD196602 TLE196602:TLH196602 TBI196602:TBL196602 SRM196602:SRP196602 SHQ196602:SHT196602 RXU196602:RXX196602 RNY196602:ROB196602 REC196602:REF196602 QUG196602:QUJ196602 QKK196602:QKN196602 QAO196602:QAR196602 PQS196602:PQV196602 PGW196602:PGZ196602 OXA196602:OXD196602 ONE196602:ONH196602 ODI196602:ODL196602 NTM196602:NTP196602 NJQ196602:NJT196602 MZU196602:MZX196602 MPY196602:MQB196602 MGC196602:MGF196602 LWG196602:LWJ196602 LMK196602:LMN196602 LCO196602:LCR196602 KSS196602:KSV196602 KIW196602:KIZ196602 JZA196602:JZD196602 JPE196602:JPH196602 JFI196602:JFL196602 IVM196602:IVP196602 ILQ196602:ILT196602 IBU196602:IBX196602 HRY196602:HSB196602 HIC196602:HIF196602 GYG196602:GYJ196602 GOK196602:GON196602 GEO196602:GER196602 FUS196602:FUV196602 FKW196602:FKZ196602 FBA196602:FBD196602 ERE196602:ERH196602 EHI196602:EHL196602 DXM196602:DXP196602 DNQ196602:DNT196602 DDU196602:DDX196602 CTY196602:CUB196602 CKC196602:CKF196602 CAG196602:CAJ196602 BQK196602:BQN196602 BGO196602:BGR196602 AWS196602:AWV196602 AMW196602:AMZ196602 ADA196602:ADD196602 TE196602:TH196602 JI196602:JL196602 N196602:P196602 WVU131066:WVX131066 WLY131066:WMB131066 WCC131066:WCF131066 VSG131066:VSJ131066 VIK131066:VIN131066 UYO131066:UYR131066 UOS131066:UOV131066 UEW131066:UEZ131066 TVA131066:TVD131066 TLE131066:TLH131066 TBI131066:TBL131066 SRM131066:SRP131066 SHQ131066:SHT131066 RXU131066:RXX131066 RNY131066:ROB131066 REC131066:REF131066 QUG131066:QUJ131066 QKK131066:QKN131066 QAO131066:QAR131066 PQS131066:PQV131066 PGW131066:PGZ131066 OXA131066:OXD131066 ONE131066:ONH131066 ODI131066:ODL131066 NTM131066:NTP131066 NJQ131066:NJT131066 MZU131066:MZX131066 MPY131066:MQB131066 MGC131066:MGF131066 LWG131066:LWJ131066 LMK131066:LMN131066 LCO131066:LCR131066 KSS131066:KSV131066 KIW131066:KIZ131066 JZA131066:JZD131066 JPE131066:JPH131066 JFI131066:JFL131066 IVM131066:IVP131066 ILQ131066:ILT131066 IBU131066:IBX131066 HRY131066:HSB131066 HIC131066:HIF131066 GYG131066:GYJ131066 GOK131066:GON131066 GEO131066:GER131066 FUS131066:FUV131066 FKW131066:FKZ131066 FBA131066:FBD131066 ERE131066:ERH131066 EHI131066:EHL131066 DXM131066:DXP131066 DNQ131066:DNT131066 DDU131066:DDX131066 CTY131066:CUB131066 CKC131066:CKF131066 CAG131066:CAJ131066 BQK131066:BQN131066 BGO131066:BGR131066 AWS131066:AWV131066 AMW131066:AMZ131066 ADA131066:ADD131066 TE131066:TH131066 JI131066:JL131066 N131066:P131066 WVU65530:WVX65530 WLY65530:WMB65530 WCC65530:WCF65530 VSG65530:VSJ65530 VIK65530:VIN65530 UYO65530:UYR65530 UOS65530:UOV65530 UEW65530:UEZ65530 TVA65530:TVD65530 TLE65530:TLH65530 TBI65530:TBL65530 SRM65530:SRP65530 SHQ65530:SHT65530 RXU65530:RXX65530 RNY65530:ROB65530 REC65530:REF65530 QUG65530:QUJ65530 QKK65530:QKN65530 QAO65530:QAR65530 PQS65530:PQV65530 PGW65530:PGZ65530 OXA65530:OXD65530 ONE65530:ONH65530 ODI65530:ODL65530 NTM65530:NTP65530 NJQ65530:NJT65530 MZU65530:MZX65530 MPY65530:MQB65530 MGC65530:MGF65530 LWG65530:LWJ65530 LMK65530:LMN65530 LCO65530:LCR65530 KSS65530:KSV65530 KIW65530:KIZ65530 JZA65530:JZD65530 JPE65530:JPH65530 JFI65530:JFL65530 IVM65530:IVP65530 ILQ65530:ILT65530 IBU65530:IBX65530 HRY65530:HSB65530 HIC65530:HIF65530 GYG65530:GYJ65530 GOK65530:GON65530 GEO65530:GER65530 FUS65530:FUV65530 FKW65530:FKZ65530 FBA65530:FBD65530 ERE65530:ERH65530 EHI65530:EHL65530 DXM65530:DXP65530 DNQ65530:DNT65530 DDU65530:DDX65530 CTY65530:CUB65530 CKC65530:CKF65530 CAG65530:CAJ65530 BQK65530:BQN65530 BGO65530:BGR65530 AWS65530:AWV65530 AMW65530:AMZ65530 ADA65530:ADD65530 TE65530:TH65530 JI65530:JL65530 N65530:P65530 WVU12:WVX13 WLY12:WMB13 WCC12:WCF13 VSG12:VSJ13 VIK12:VIN13 UYO12:UYR13 UOS12:UOV13 UEW12:UEZ13 TVA12:TVD13 TLE12:TLH13 TBI12:TBL13 SRM12:SRP13 SHQ12:SHT13 RXU12:RXX13 RNY12:ROB13 REC12:REF13 QUG12:QUJ13 QKK12:QKN13 QAO12:QAR13 PQS12:PQV13 PGW12:PGZ13 OXA12:OXD13 ONE12:ONH13 ODI12:ODL13 NTM12:NTP13 NJQ12:NJT13 MZU12:MZX13 MPY12:MQB13 MGC12:MGF13 LWG12:LWJ13 LMK12:LMN13 LCO12:LCR13 KSS12:KSV13 KIW12:KIZ13 JZA12:JZD13 JPE12:JPH13 JFI12:JFL13 IVM12:IVP13 ILQ12:ILT13 IBU12:IBX13 HRY12:HSB13 HIC12:HIF13 GYG12:GYJ13 GOK12:GON13 GEO12:GER13 FUS12:FUV13 FKW12:FKZ13 FBA12:FBD13 ERE12:ERH13 EHI12:EHL13 DXM12:DXP13 DNQ12:DNT13 DDU12:DDX13 CTY12:CUB13 CKC12:CKF13 CAG12:CAJ13 BQK12:BQN13 BGO12:BGR13 AWS12:AWV13 AMW12:AMZ13 ADA12:ADD13 TE12:TH13" xr:uid="{9CF45B4E-E65B-4F3E-B732-A0C3F7AA17EF}">
      <formula1>$AE$14:$AE$24</formula1>
    </dataValidation>
    <dataValidation type="list" allowBlank="1" showInputMessage="1" showErrorMessage="1" sqref="WVV983036:WVW983068 WCD983036:WCE983068 VSH983036:VSI983068 VIL983036:VIM983068 UYP983036:UYQ983068 UOT983036:UOU983068 UEX983036:UEY983068 TVB983036:TVC983068 TLF983036:TLG983068 TBJ983036:TBK983068 SRN983036:SRO983068 SHR983036:SHS983068 RXV983036:RXW983068 RNZ983036:ROA983068 RED983036:REE983068 QUH983036:QUI983068 QKL983036:QKM983068 QAP983036:QAQ983068 PQT983036:PQU983068 PGX983036:PGY983068 OXB983036:OXC983068 ONF983036:ONG983068 ODJ983036:ODK983068 NTN983036:NTO983068 NJR983036:NJS983068 MZV983036:MZW983068 MPZ983036:MQA983068 MGD983036:MGE983068 LWH983036:LWI983068 LML983036:LMM983068 LCP983036:LCQ983068 KST983036:KSU983068 KIX983036:KIY983068 JZB983036:JZC983068 JPF983036:JPG983068 JFJ983036:JFK983068 IVN983036:IVO983068 ILR983036:ILS983068 IBV983036:IBW983068 HRZ983036:HSA983068 HID983036:HIE983068 GYH983036:GYI983068 GOL983036:GOM983068 GEP983036:GEQ983068 FUT983036:FUU983068 FKX983036:FKY983068 FBB983036:FBC983068 ERF983036:ERG983068 EHJ983036:EHK983068 DXN983036:DXO983068 DNR983036:DNS983068 DDV983036:DDW983068 CTZ983036:CUA983068 CKD983036:CKE983068 CAH983036:CAI983068 BQL983036:BQM983068 BGP983036:BGQ983068 AWT983036:AWU983068 AMX983036:AMY983068 ADB983036:ADC983068 TF983036:TG983068 JJ983036:JK983068 N983036:P983068 WVV917500:WVW917532 WLZ917500:WMA917532 WCD917500:WCE917532 VSH917500:VSI917532 VIL917500:VIM917532 UYP917500:UYQ917532 UOT917500:UOU917532 UEX917500:UEY917532 TVB917500:TVC917532 TLF917500:TLG917532 TBJ917500:TBK917532 SRN917500:SRO917532 SHR917500:SHS917532 RXV917500:RXW917532 RNZ917500:ROA917532 RED917500:REE917532 QUH917500:QUI917532 QKL917500:QKM917532 QAP917500:QAQ917532 PQT917500:PQU917532 PGX917500:PGY917532 OXB917500:OXC917532 ONF917500:ONG917532 ODJ917500:ODK917532 NTN917500:NTO917532 NJR917500:NJS917532 MZV917500:MZW917532 MPZ917500:MQA917532 MGD917500:MGE917532 LWH917500:LWI917532 LML917500:LMM917532 LCP917500:LCQ917532 KST917500:KSU917532 KIX917500:KIY917532 JZB917500:JZC917532 JPF917500:JPG917532 JFJ917500:JFK917532 IVN917500:IVO917532 ILR917500:ILS917532 IBV917500:IBW917532 HRZ917500:HSA917532 HID917500:HIE917532 GYH917500:GYI917532 GOL917500:GOM917532 GEP917500:GEQ917532 FUT917500:FUU917532 FKX917500:FKY917532 FBB917500:FBC917532 ERF917500:ERG917532 EHJ917500:EHK917532 DXN917500:DXO917532 DNR917500:DNS917532 DDV917500:DDW917532 CTZ917500:CUA917532 CKD917500:CKE917532 CAH917500:CAI917532 BQL917500:BQM917532 BGP917500:BGQ917532 AWT917500:AWU917532 AMX917500:AMY917532 ADB917500:ADC917532 TF917500:TG917532 JJ917500:JK917532 N917500:P917532 WVV851964:WVW851996 WLZ851964:WMA851996 WCD851964:WCE851996 VSH851964:VSI851996 VIL851964:VIM851996 UYP851964:UYQ851996 UOT851964:UOU851996 UEX851964:UEY851996 TVB851964:TVC851996 TLF851964:TLG851996 TBJ851964:TBK851996 SRN851964:SRO851996 SHR851964:SHS851996 RXV851964:RXW851996 RNZ851964:ROA851996 RED851964:REE851996 QUH851964:QUI851996 QKL851964:QKM851996 QAP851964:QAQ851996 PQT851964:PQU851996 PGX851964:PGY851996 OXB851964:OXC851996 ONF851964:ONG851996 ODJ851964:ODK851996 NTN851964:NTO851996 NJR851964:NJS851996 MZV851964:MZW851996 MPZ851964:MQA851996 MGD851964:MGE851996 LWH851964:LWI851996 LML851964:LMM851996 LCP851964:LCQ851996 KST851964:KSU851996 KIX851964:KIY851996 JZB851964:JZC851996 JPF851964:JPG851996 JFJ851964:JFK851996 IVN851964:IVO851996 ILR851964:ILS851996 IBV851964:IBW851996 HRZ851964:HSA851996 HID851964:HIE851996 GYH851964:GYI851996 GOL851964:GOM851996 GEP851964:GEQ851996 FUT851964:FUU851996 FKX851964:FKY851996 FBB851964:FBC851996 ERF851964:ERG851996 EHJ851964:EHK851996 DXN851964:DXO851996 DNR851964:DNS851996 DDV851964:DDW851996 CTZ851964:CUA851996 CKD851964:CKE851996 CAH851964:CAI851996 BQL851964:BQM851996 BGP851964:BGQ851996 AWT851964:AWU851996 AMX851964:AMY851996 ADB851964:ADC851996 TF851964:TG851996 JJ851964:JK851996 N851964:P851996 WVV786428:WVW786460 WLZ786428:WMA786460 WCD786428:WCE786460 VSH786428:VSI786460 VIL786428:VIM786460 UYP786428:UYQ786460 UOT786428:UOU786460 UEX786428:UEY786460 TVB786428:TVC786460 TLF786428:TLG786460 TBJ786428:TBK786460 SRN786428:SRO786460 SHR786428:SHS786460 RXV786428:RXW786460 RNZ786428:ROA786460 RED786428:REE786460 QUH786428:QUI786460 QKL786428:QKM786460 QAP786428:QAQ786460 PQT786428:PQU786460 PGX786428:PGY786460 OXB786428:OXC786460 ONF786428:ONG786460 ODJ786428:ODK786460 NTN786428:NTO786460 NJR786428:NJS786460 MZV786428:MZW786460 MPZ786428:MQA786460 MGD786428:MGE786460 LWH786428:LWI786460 LML786428:LMM786460 LCP786428:LCQ786460 KST786428:KSU786460 KIX786428:KIY786460 JZB786428:JZC786460 JPF786428:JPG786460 JFJ786428:JFK786460 IVN786428:IVO786460 ILR786428:ILS786460 IBV786428:IBW786460 HRZ786428:HSA786460 HID786428:HIE786460 GYH786428:GYI786460 GOL786428:GOM786460 GEP786428:GEQ786460 FUT786428:FUU786460 FKX786428:FKY786460 FBB786428:FBC786460 ERF786428:ERG786460 EHJ786428:EHK786460 DXN786428:DXO786460 DNR786428:DNS786460 DDV786428:DDW786460 CTZ786428:CUA786460 CKD786428:CKE786460 CAH786428:CAI786460 BQL786428:BQM786460 BGP786428:BGQ786460 AWT786428:AWU786460 AMX786428:AMY786460 ADB786428:ADC786460 TF786428:TG786460 JJ786428:JK786460 N786428:P786460 WVV720892:WVW720924 WLZ720892:WMA720924 WCD720892:WCE720924 VSH720892:VSI720924 VIL720892:VIM720924 UYP720892:UYQ720924 UOT720892:UOU720924 UEX720892:UEY720924 TVB720892:TVC720924 TLF720892:TLG720924 TBJ720892:TBK720924 SRN720892:SRO720924 SHR720892:SHS720924 RXV720892:RXW720924 RNZ720892:ROA720924 RED720892:REE720924 QUH720892:QUI720924 QKL720892:QKM720924 QAP720892:QAQ720924 PQT720892:PQU720924 PGX720892:PGY720924 OXB720892:OXC720924 ONF720892:ONG720924 ODJ720892:ODK720924 NTN720892:NTO720924 NJR720892:NJS720924 MZV720892:MZW720924 MPZ720892:MQA720924 MGD720892:MGE720924 LWH720892:LWI720924 LML720892:LMM720924 LCP720892:LCQ720924 KST720892:KSU720924 KIX720892:KIY720924 JZB720892:JZC720924 JPF720892:JPG720924 JFJ720892:JFK720924 IVN720892:IVO720924 ILR720892:ILS720924 IBV720892:IBW720924 HRZ720892:HSA720924 HID720892:HIE720924 GYH720892:GYI720924 GOL720892:GOM720924 GEP720892:GEQ720924 FUT720892:FUU720924 FKX720892:FKY720924 FBB720892:FBC720924 ERF720892:ERG720924 EHJ720892:EHK720924 DXN720892:DXO720924 DNR720892:DNS720924 DDV720892:DDW720924 CTZ720892:CUA720924 CKD720892:CKE720924 CAH720892:CAI720924 BQL720892:BQM720924 BGP720892:BGQ720924 AWT720892:AWU720924 AMX720892:AMY720924 ADB720892:ADC720924 TF720892:TG720924 JJ720892:JK720924 N720892:P720924 WVV655356:WVW655388 WLZ655356:WMA655388 WCD655356:WCE655388 VSH655356:VSI655388 VIL655356:VIM655388 UYP655356:UYQ655388 UOT655356:UOU655388 UEX655356:UEY655388 TVB655356:TVC655388 TLF655356:TLG655388 TBJ655356:TBK655388 SRN655356:SRO655388 SHR655356:SHS655388 RXV655356:RXW655388 RNZ655356:ROA655388 RED655356:REE655388 QUH655356:QUI655388 QKL655356:QKM655388 QAP655356:QAQ655388 PQT655356:PQU655388 PGX655356:PGY655388 OXB655356:OXC655388 ONF655356:ONG655388 ODJ655356:ODK655388 NTN655356:NTO655388 NJR655356:NJS655388 MZV655356:MZW655388 MPZ655356:MQA655388 MGD655356:MGE655388 LWH655356:LWI655388 LML655356:LMM655388 LCP655356:LCQ655388 KST655356:KSU655388 KIX655356:KIY655388 JZB655356:JZC655388 JPF655356:JPG655388 JFJ655356:JFK655388 IVN655356:IVO655388 ILR655356:ILS655388 IBV655356:IBW655388 HRZ655356:HSA655388 HID655356:HIE655388 GYH655356:GYI655388 GOL655356:GOM655388 GEP655356:GEQ655388 FUT655356:FUU655388 FKX655356:FKY655388 FBB655356:FBC655388 ERF655356:ERG655388 EHJ655356:EHK655388 DXN655356:DXO655388 DNR655356:DNS655388 DDV655356:DDW655388 CTZ655356:CUA655388 CKD655356:CKE655388 CAH655356:CAI655388 BQL655356:BQM655388 BGP655356:BGQ655388 AWT655356:AWU655388 AMX655356:AMY655388 ADB655356:ADC655388 TF655356:TG655388 JJ655356:JK655388 N655356:P655388 WVV589820:WVW589852 WLZ589820:WMA589852 WCD589820:WCE589852 VSH589820:VSI589852 VIL589820:VIM589852 UYP589820:UYQ589852 UOT589820:UOU589852 UEX589820:UEY589852 TVB589820:TVC589852 TLF589820:TLG589852 TBJ589820:TBK589852 SRN589820:SRO589852 SHR589820:SHS589852 RXV589820:RXW589852 RNZ589820:ROA589852 RED589820:REE589852 QUH589820:QUI589852 QKL589820:QKM589852 QAP589820:QAQ589852 PQT589820:PQU589852 PGX589820:PGY589852 OXB589820:OXC589852 ONF589820:ONG589852 ODJ589820:ODK589852 NTN589820:NTO589852 NJR589820:NJS589852 MZV589820:MZW589852 MPZ589820:MQA589852 MGD589820:MGE589852 LWH589820:LWI589852 LML589820:LMM589852 LCP589820:LCQ589852 KST589820:KSU589852 KIX589820:KIY589852 JZB589820:JZC589852 JPF589820:JPG589852 JFJ589820:JFK589852 IVN589820:IVO589852 ILR589820:ILS589852 IBV589820:IBW589852 HRZ589820:HSA589852 HID589820:HIE589852 GYH589820:GYI589852 GOL589820:GOM589852 GEP589820:GEQ589852 FUT589820:FUU589852 FKX589820:FKY589852 FBB589820:FBC589852 ERF589820:ERG589852 EHJ589820:EHK589852 DXN589820:DXO589852 DNR589820:DNS589852 DDV589820:DDW589852 CTZ589820:CUA589852 CKD589820:CKE589852 CAH589820:CAI589852 BQL589820:BQM589852 BGP589820:BGQ589852 AWT589820:AWU589852 AMX589820:AMY589852 ADB589820:ADC589852 TF589820:TG589852 JJ589820:JK589852 N589820:P589852 WVV524284:WVW524316 WLZ524284:WMA524316 WCD524284:WCE524316 VSH524284:VSI524316 VIL524284:VIM524316 UYP524284:UYQ524316 UOT524284:UOU524316 UEX524284:UEY524316 TVB524284:TVC524316 TLF524284:TLG524316 TBJ524284:TBK524316 SRN524284:SRO524316 SHR524284:SHS524316 RXV524284:RXW524316 RNZ524284:ROA524316 RED524284:REE524316 QUH524284:QUI524316 QKL524284:QKM524316 QAP524284:QAQ524316 PQT524284:PQU524316 PGX524284:PGY524316 OXB524284:OXC524316 ONF524284:ONG524316 ODJ524284:ODK524316 NTN524284:NTO524316 NJR524284:NJS524316 MZV524284:MZW524316 MPZ524284:MQA524316 MGD524284:MGE524316 LWH524284:LWI524316 LML524284:LMM524316 LCP524284:LCQ524316 KST524284:KSU524316 KIX524284:KIY524316 JZB524284:JZC524316 JPF524284:JPG524316 JFJ524284:JFK524316 IVN524284:IVO524316 ILR524284:ILS524316 IBV524284:IBW524316 HRZ524284:HSA524316 HID524284:HIE524316 GYH524284:GYI524316 GOL524284:GOM524316 GEP524284:GEQ524316 FUT524284:FUU524316 FKX524284:FKY524316 FBB524284:FBC524316 ERF524284:ERG524316 EHJ524284:EHK524316 DXN524284:DXO524316 DNR524284:DNS524316 DDV524284:DDW524316 CTZ524284:CUA524316 CKD524284:CKE524316 CAH524284:CAI524316 BQL524284:BQM524316 BGP524284:BGQ524316 AWT524284:AWU524316 AMX524284:AMY524316 ADB524284:ADC524316 TF524284:TG524316 JJ524284:JK524316 N524284:P524316 WVV458748:WVW458780 WLZ458748:WMA458780 WCD458748:WCE458780 VSH458748:VSI458780 VIL458748:VIM458780 UYP458748:UYQ458780 UOT458748:UOU458780 UEX458748:UEY458780 TVB458748:TVC458780 TLF458748:TLG458780 TBJ458748:TBK458780 SRN458748:SRO458780 SHR458748:SHS458780 RXV458748:RXW458780 RNZ458748:ROA458780 RED458748:REE458780 QUH458748:QUI458780 QKL458748:QKM458780 QAP458748:QAQ458780 PQT458748:PQU458780 PGX458748:PGY458780 OXB458748:OXC458780 ONF458748:ONG458780 ODJ458748:ODK458780 NTN458748:NTO458780 NJR458748:NJS458780 MZV458748:MZW458780 MPZ458748:MQA458780 MGD458748:MGE458780 LWH458748:LWI458780 LML458748:LMM458780 LCP458748:LCQ458780 KST458748:KSU458780 KIX458748:KIY458780 JZB458748:JZC458780 JPF458748:JPG458780 JFJ458748:JFK458780 IVN458748:IVO458780 ILR458748:ILS458780 IBV458748:IBW458780 HRZ458748:HSA458780 HID458748:HIE458780 GYH458748:GYI458780 GOL458748:GOM458780 GEP458748:GEQ458780 FUT458748:FUU458780 FKX458748:FKY458780 FBB458748:FBC458780 ERF458748:ERG458780 EHJ458748:EHK458780 DXN458748:DXO458780 DNR458748:DNS458780 DDV458748:DDW458780 CTZ458748:CUA458780 CKD458748:CKE458780 CAH458748:CAI458780 BQL458748:BQM458780 BGP458748:BGQ458780 AWT458748:AWU458780 AMX458748:AMY458780 ADB458748:ADC458780 TF458748:TG458780 JJ458748:JK458780 N458748:P458780 WVV393212:WVW393244 WLZ393212:WMA393244 WCD393212:WCE393244 VSH393212:VSI393244 VIL393212:VIM393244 UYP393212:UYQ393244 UOT393212:UOU393244 UEX393212:UEY393244 TVB393212:TVC393244 TLF393212:TLG393244 TBJ393212:TBK393244 SRN393212:SRO393244 SHR393212:SHS393244 RXV393212:RXW393244 RNZ393212:ROA393244 RED393212:REE393244 QUH393212:QUI393244 QKL393212:QKM393244 QAP393212:QAQ393244 PQT393212:PQU393244 PGX393212:PGY393244 OXB393212:OXC393244 ONF393212:ONG393244 ODJ393212:ODK393244 NTN393212:NTO393244 NJR393212:NJS393244 MZV393212:MZW393244 MPZ393212:MQA393244 MGD393212:MGE393244 LWH393212:LWI393244 LML393212:LMM393244 LCP393212:LCQ393244 KST393212:KSU393244 KIX393212:KIY393244 JZB393212:JZC393244 JPF393212:JPG393244 JFJ393212:JFK393244 IVN393212:IVO393244 ILR393212:ILS393244 IBV393212:IBW393244 HRZ393212:HSA393244 HID393212:HIE393244 GYH393212:GYI393244 GOL393212:GOM393244 GEP393212:GEQ393244 FUT393212:FUU393244 FKX393212:FKY393244 FBB393212:FBC393244 ERF393212:ERG393244 EHJ393212:EHK393244 DXN393212:DXO393244 DNR393212:DNS393244 DDV393212:DDW393244 CTZ393212:CUA393244 CKD393212:CKE393244 CAH393212:CAI393244 BQL393212:BQM393244 BGP393212:BGQ393244 AWT393212:AWU393244 AMX393212:AMY393244 ADB393212:ADC393244 TF393212:TG393244 JJ393212:JK393244 N393212:P393244 WVV327676:WVW327708 WLZ327676:WMA327708 WCD327676:WCE327708 VSH327676:VSI327708 VIL327676:VIM327708 UYP327676:UYQ327708 UOT327676:UOU327708 UEX327676:UEY327708 TVB327676:TVC327708 TLF327676:TLG327708 TBJ327676:TBK327708 SRN327676:SRO327708 SHR327676:SHS327708 RXV327676:RXW327708 RNZ327676:ROA327708 RED327676:REE327708 QUH327676:QUI327708 QKL327676:QKM327708 QAP327676:QAQ327708 PQT327676:PQU327708 PGX327676:PGY327708 OXB327676:OXC327708 ONF327676:ONG327708 ODJ327676:ODK327708 NTN327676:NTO327708 NJR327676:NJS327708 MZV327676:MZW327708 MPZ327676:MQA327708 MGD327676:MGE327708 LWH327676:LWI327708 LML327676:LMM327708 LCP327676:LCQ327708 KST327676:KSU327708 KIX327676:KIY327708 JZB327676:JZC327708 JPF327676:JPG327708 JFJ327676:JFK327708 IVN327676:IVO327708 ILR327676:ILS327708 IBV327676:IBW327708 HRZ327676:HSA327708 HID327676:HIE327708 GYH327676:GYI327708 GOL327676:GOM327708 GEP327676:GEQ327708 FUT327676:FUU327708 FKX327676:FKY327708 FBB327676:FBC327708 ERF327676:ERG327708 EHJ327676:EHK327708 DXN327676:DXO327708 DNR327676:DNS327708 DDV327676:DDW327708 CTZ327676:CUA327708 CKD327676:CKE327708 CAH327676:CAI327708 BQL327676:BQM327708 BGP327676:BGQ327708 AWT327676:AWU327708 AMX327676:AMY327708 ADB327676:ADC327708 TF327676:TG327708 JJ327676:JK327708 N327676:P327708 WVV262140:WVW262172 WLZ262140:WMA262172 WCD262140:WCE262172 VSH262140:VSI262172 VIL262140:VIM262172 UYP262140:UYQ262172 UOT262140:UOU262172 UEX262140:UEY262172 TVB262140:TVC262172 TLF262140:TLG262172 TBJ262140:TBK262172 SRN262140:SRO262172 SHR262140:SHS262172 RXV262140:RXW262172 RNZ262140:ROA262172 RED262140:REE262172 QUH262140:QUI262172 QKL262140:QKM262172 QAP262140:QAQ262172 PQT262140:PQU262172 PGX262140:PGY262172 OXB262140:OXC262172 ONF262140:ONG262172 ODJ262140:ODK262172 NTN262140:NTO262172 NJR262140:NJS262172 MZV262140:MZW262172 MPZ262140:MQA262172 MGD262140:MGE262172 LWH262140:LWI262172 LML262140:LMM262172 LCP262140:LCQ262172 KST262140:KSU262172 KIX262140:KIY262172 JZB262140:JZC262172 JPF262140:JPG262172 JFJ262140:JFK262172 IVN262140:IVO262172 ILR262140:ILS262172 IBV262140:IBW262172 HRZ262140:HSA262172 HID262140:HIE262172 GYH262140:GYI262172 GOL262140:GOM262172 GEP262140:GEQ262172 FUT262140:FUU262172 FKX262140:FKY262172 FBB262140:FBC262172 ERF262140:ERG262172 EHJ262140:EHK262172 DXN262140:DXO262172 DNR262140:DNS262172 DDV262140:DDW262172 CTZ262140:CUA262172 CKD262140:CKE262172 CAH262140:CAI262172 BQL262140:BQM262172 BGP262140:BGQ262172 AWT262140:AWU262172 AMX262140:AMY262172 ADB262140:ADC262172 TF262140:TG262172 JJ262140:JK262172 N262140:P262172 WVV196604:WVW196636 WLZ196604:WMA196636 WCD196604:WCE196636 VSH196604:VSI196636 VIL196604:VIM196636 UYP196604:UYQ196636 UOT196604:UOU196636 UEX196604:UEY196636 TVB196604:TVC196636 TLF196604:TLG196636 TBJ196604:TBK196636 SRN196604:SRO196636 SHR196604:SHS196636 RXV196604:RXW196636 RNZ196604:ROA196636 RED196604:REE196636 QUH196604:QUI196636 QKL196604:QKM196636 QAP196604:QAQ196636 PQT196604:PQU196636 PGX196604:PGY196636 OXB196604:OXC196636 ONF196604:ONG196636 ODJ196604:ODK196636 NTN196604:NTO196636 NJR196604:NJS196636 MZV196604:MZW196636 MPZ196604:MQA196636 MGD196604:MGE196636 LWH196604:LWI196636 LML196604:LMM196636 LCP196604:LCQ196636 KST196604:KSU196636 KIX196604:KIY196636 JZB196604:JZC196636 JPF196604:JPG196636 JFJ196604:JFK196636 IVN196604:IVO196636 ILR196604:ILS196636 IBV196604:IBW196636 HRZ196604:HSA196636 HID196604:HIE196636 GYH196604:GYI196636 GOL196604:GOM196636 GEP196604:GEQ196636 FUT196604:FUU196636 FKX196604:FKY196636 FBB196604:FBC196636 ERF196604:ERG196636 EHJ196604:EHK196636 DXN196604:DXO196636 DNR196604:DNS196636 DDV196604:DDW196636 CTZ196604:CUA196636 CKD196604:CKE196636 CAH196604:CAI196636 BQL196604:BQM196636 BGP196604:BGQ196636 AWT196604:AWU196636 AMX196604:AMY196636 ADB196604:ADC196636 TF196604:TG196636 JJ196604:JK196636 N196604:P196636 WVV131068:WVW131100 WLZ131068:WMA131100 WCD131068:WCE131100 VSH131068:VSI131100 VIL131068:VIM131100 UYP131068:UYQ131100 UOT131068:UOU131100 UEX131068:UEY131100 TVB131068:TVC131100 TLF131068:TLG131100 TBJ131068:TBK131100 SRN131068:SRO131100 SHR131068:SHS131100 RXV131068:RXW131100 RNZ131068:ROA131100 RED131068:REE131100 QUH131068:QUI131100 QKL131068:QKM131100 QAP131068:QAQ131100 PQT131068:PQU131100 PGX131068:PGY131100 OXB131068:OXC131100 ONF131068:ONG131100 ODJ131068:ODK131100 NTN131068:NTO131100 NJR131068:NJS131100 MZV131068:MZW131100 MPZ131068:MQA131100 MGD131068:MGE131100 LWH131068:LWI131100 LML131068:LMM131100 LCP131068:LCQ131100 KST131068:KSU131100 KIX131068:KIY131100 JZB131068:JZC131100 JPF131068:JPG131100 JFJ131068:JFK131100 IVN131068:IVO131100 ILR131068:ILS131100 IBV131068:IBW131100 HRZ131068:HSA131100 HID131068:HIE131100 GYH131068:GYI131100 GOL131068:GOM131100 GEP131068:GEQ131100 FUT131068:FUU131100 FKX131068:FKY131100 FBB131068:FBC131100 ERF131068:ERG131100 EHJ131068:EHK131100 DXN131068:DXO131100 DNR131068:DNS131100 DDV131068:DDW131100 CTZ131068:CUA131100 CKD131068:CKE131100 CAH131068:CAI131100 BQL131068:BQM131100 BGP131068:BGQ131100 AWT131068:AWU131100 AMX131068:AMY131100 ADB131068:ADC131100 TF131068:TG131100 JJ131068:JK131100 N131068:P131100 WVV65532:WVW65564 WLZ65532:WMA65564 WCD65532:WCE65564 VSH65532:VSI65564 VIL65532:VIM65564 UYP65532:UYQ65564 UOT65532:UOU65564 UEX65532:UEY65564 TVB65532:TVC65564 TLF65532:TLG65564 TBJ65532:TBK65564 SRN65532:SRO65564 SHR65532:SHS65564 RXV65532:RXW65564 RNZ65532:ROA65564 RED65532:REE65564 QUH65532:QUI65564 QKL65532:QKM65564 QAP65532:QAQ65564 PQT65532:PQU65564 PGX65532:PGY65564 OXB65532:OXC65564 ONF65532:ONG65564 ODJ65532:ODK65564 NTN65532:NTO65564 NJR65532:NJS65564 MZV65532:MZW65564 MPZ65532:MQA65564 MGD65532:MGE65564 LWH65532:LWI65564 LML65532:LMM65564 LCP65532:LCQ65564 KST65532:KSU65564 KIX65532:KIY65564 JZB65532:JZC65564 JPF65532:JPG65564 JFJ65532:JFK65564 IVN65532:IVO65564 ILR65532:ILS65564 IBV65532:IBW65564 HRZ65532:HSA65564 HID65532:HIE65564 GYH65532:GYI65564 GOL65532:GOM65564 GEP65532:GEQ65564 FUT65532:FUU65564 FKX65532:FKY65564 FBB65532:FBC65564 ERF65532:ERG65564 EHJ65532:EHK65564 DXN65532:DXO65564 DNR65532:DNS65564 DDV65532:DDW65564 CTZ65532:CUA65564 CKD65532:CKE65564 CAH65532:CAI65564 BQL65532:BQM65564 BGP65532:BGQ65564 AWT65532:AWU65564 AMX65532:AMY65564 ADB65532:ADC65564 TF65532:TG65564 JJ65532:JK65564 N65532:P65564 WLZ983036:WMA983068 AMX14:AMY33 AWT14:AWU33 BGP14:BGQ33 BQL14:BQM33 CAH14:CAI33 CKD14:CKE33 CTZ14:CUA33 DDV14:DDW33 DNR14:DNS33 DXN14:DXO33 EHJ14:EHK33 ERF14:ERG33 FBB14:FBC33 FKX14:FKY33 FUT14:FUU33 GEP14:GEQ33 GOL14:GOM33 GYH14:GYI33 HID14:HIE33 HRZ14:HSA33 IBV14:IBW33 ILR14:ILS33 IVN14:IVO33 JFJ14:JFK33 JPF14:JPG33 JZB14:JZC33 KIX14:KIY33 KST14:KSU33 LCP14:LCQ33 LML14:LMM33 LWH14:LWI33 MGD14:MGE33 MPZ14:MQA33 MZV14:MZW33 NJR14:NJS33 NTN14:NTO33 ODJ14:ODK33 ONF14:ONG33 OXB14:OXC33 PGX14:PGY33 PQT14:PQU33 QAP14:QAQ33 QKL14:QKM33 QUH14:QUI33 RED14:REE33 RNZ14:ROA33 RXV14:RXW33 SHR14:SHS33 SRN14:SRO33 TBJ14:TBK33 TLF14:TLG33 TVB14:TVC33 UEX14:UEY33 UOT14:UOU33 UYP14:UYQ33 VIL14:VIM33 VSH14:VSI33 WCD14:WCE33 WLZ14:WMA33 WVV14:WVW33 JJ14:JK33 TF14:TG33 ADB14:ADC33" xr:uid="{6D2625DD-15DB-4DAF-996E-83554B1B69AE}">
      <formula1>#REF!</formula1>
    </dataValidation>
    <dataValidation type="list" allowBlank="1" showInputMessage="1" showErrorMessage="1" sqref="M15:M24" xr:uid="{B0402E5E-D9D5-43DC-B95F-48DC97981EB2}">
      <formula1>$AB$3:$AB$5</formula1>
    </dataValidation>
  </dataValidations>
  <printOptions horizontalCentered="1"/>
  <pageMargins left="0.23622047244094491" right="0.23622047244094491" top="0.59055118110236227" bottom="0.74803149606299213" header="0" footer="0.19685039370078741"/>
  <pageSetup paperSize="9" scale="63" orientation="portrait" r:id="rId1"/>
  <headerFooter>
    <oddHeader>&amp;L&amp;G&amp;R&amp;"-,Bold"GL-PPAP-001.06</oddHeader>
    <oddFooter>&amp;LEffective Date: 01/06/2023&amp;C&amp;P / &amp;N&amp;RRevision 1</oddFooter>
  </headerFooter>
  <colBreaks count="1" manualBreakCount="1">
    <brk id="16" max="42" man="1"/>
  </colBreaks>
  <drawing r:id="rId2"/>
  <legacyDrawingHF r:id="rId3"/>
  <extLst>
    <ext xmlns:x14="http://schemas.microsoft.com/office/spreadsheetml/2009/9/main" uri="{78C0D931-6437-407d-A8EE-F0AAD7539E65}">
      <x14:conditionalFormattings>
        <x14:conditionalFormatting xmlns:xm="http://schemas.microsoft.com/office/excel/2006/main">
          <x14:cfRule type="containsText" priority="1" operator="containsText" id="{26426009-1EEA-4107-9A38-6E33FFAE0C2B}">
            <xm:f>NOT(ISERROR(SEARCH($AB$4,M15)))</xm:f>
            <xm:f>$AB$4</xm:f>
            <x14:dxf>
              <font>
                <b/>
                <i val="0"/>
                <color theme="0"/>
              </font>
              <fill>
                <patternFill>
                  <bgColor rgb="FFFF0000"/>
                </patternFill>
              </fill>
            </x14:dxf>
          </x14:cfRule>
          <x14:cfRule type="containsText" priority="2" operator="containsText" id="{F5554AB3-444E-47B9-921C-9EB40AD8E5AA}">
            <xm:f>NOT(ISERROR(SEARCH($AB$3,M15)))</xm:f>
            <xm:f>$AB$3</xm:f>
            <x14:dxf>
              <font>
                <color theme="0"/>
              </font>
              <fill>
                <patternFill>
                  <bgColor theme="9" tint="-0.24994659260841701"/>
                </patternFill>
              </fill>
            </x14:dxf>
          </x14:cfRule>
          <xm:sqref>M15:M24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E17AE-FC9D-4871-821A-145F4065F6E7}">
  <sheetPr codeName="Sheet11">
    <pageSetUpPr fitToPage="1"/>
  </sheetPr>
  <dimension ref="A1:AU54"/>
  <sheetViews>
    <sheetView showGridLines="0" topLeftCell="A29" zoomScale="50" zoomScaleNormal="50" zoomScaleSheetLayoutView="40" zoomScalePageLayoutView="40" workbookViewId="0">
      <selection activeCell="H47" sqref="H47:I47"/>
    </sheetView>
  </sheetViews>
  <sheetFormatPr defaultRowHeight="13.2"/>
  <cols>
    <col min="1" max="1" width="2.6640625" style="59" customWidth="1"/>
    <col min="2" max="25" width="15.6640625" style="1" customWidth="1"/>
    <col min="26" max="27" width="9.33203125" style="1"/>
    <col min="28" max="36" width="9.33203125" style="34"/>
    <col min="37" max="37" width="8.88671875" style="34" customWidth="1"/>
    <col min="38" max="38" width="20.6640625" style="34" hidden="1" customWidth="1"/>
    <col min="39" max="39" width="27.6640625" style="34" hidden="1" customWidth="1"/>
    <col min="40" max="40" width="41.33203125" style="34" hidden="1" customWidth="1"/>
    <col min="41" max="41" width="71.44140625" style="34" hidden="1" customWidth="1"/>
    <col min="42" max="45" width="8.6640625" style="34" customWidth="1"/>
    <col min="46" max="47" width="9.33203125" style="34"/>
    <col min="48" max="265" width="9.33203125" style="1"/>
    <col min="266" max="266" width="8.6640625" style="1" customWidth="1"/>
    <col min="267" max="267" width="7.33203125" style="1" customWidth="1"/>
    <col min="268" max="268" width="6.6640625" style="1" customWidth="1"/>
    <col min="269" max="270" width="7.6640625" style="1" customWidth="1"/>
    <col min="271" max="272" width="6.6640625" style="1" customWidth="1"/>
    <col min="273" max="274" width="9.33203125" style="1"/>
    <col min="275" max="275" width="7.33203125" style="1" customWidth="1"/>
    <col min="276" max="276" width="6.6640625" style="1" customWidth="1"/>
    <col min="277" max="278" width="9.33203125" style="1"/>
    <col min="279" max="279" width="11.33203125" style="1" customWidth="1"/>
    <col min="280" max="280" width="17.33203125" style="1" customWidth="1"/>
    <col min="281" max="281" width="27.33203125" style="1" customWidth="1"/>
    <col min="282" max="294" width="9.33203125" style="1"/>
    <col min="295" max="297" width="0" style="1" hidden="1" customWidth="1"/>
    <col min="298" max="521" width="9.33203125" style="1"/>
    <col min="522" max="522" width="8.6640625" style="1" customWidth="1"/>
    <col min="523" max="523" width="7.33203125" style="1" customWidth="1"/>
    <col min="524" max="524" width="6.6640625" style="1" customWidth="1"/>
    <col min="525" max="526" width="7.6640625" style="1" customWidth="1"/>
    <col min="527" max="528" width="6.6640625" style="1" customWidth="1"/>
    <col min="529" max="530" width="9.33203125" style="1"/>
    <col min="531" max="531" width="7.33203125" style="1" customWidth="1"/>
    <col min="532" max="532" width="6.6640625" style="1" customWidth="1"/>
    <col min="533" max="534" width="9.33203125" style="1"/>
    <col min="535" max="535" width="11.33203125" style="1" customWidth="1"/>
    <col min="536" max="536" width="17.33203125" style="1" customWidth="1"/>
    <col min="537" max="537" width="27.33203125" style="1" customWidth="1"/>
    <col min="538" max="550" width="9.33203125" style="1"/>
    <col min="551" max="553" width="0" style="1" hidden="1" customWidth="1"/>
    <col min="554" max="777" width="9.33203125" style="1"/>
    <col min="778" max="778" width="8.6640625" style="1" customWidth="1"/>
    <col min="779" max="779" width="7.33203125" style="1" customWidth="1"/>
    <col min="780" max="780" width="6.6640625" style="1" customWidth="1"/>
    <col min="781" max="782" width="7.6640625" style="1" customWidth="1"/>
    <col min="783" max="784" width="6.6640625" style="1" customWidth="1"/>
    <col min="785" max="786" width="9.33203125" style="1"/>
    <col min="787" max="787" width="7.33203125" style="1" customWidth="1"/>
    <col min="788" max="788" width="6.6640625" style="1" customWidth="1"/>
    <col min="789" max="790" width="9.33203125" style="1"/>
    <col min="791" max="791" width="11.33203125" style="1" customWidth="1"/>
    <col min="792" max="792" width="17.33203125" style="1" customWidth="1"/>
    <col min="793" max="793" width="27.33203125" style="1" customWidth="1"/>
    <col min="794" max="806" width="9.33203125" style="1"/>
    <col min="807" max="809" width="0" style="1" hidden="1" customWidth="1"/>
    <col min="810" max="1033" width="9.33203125" style="1"/>
    <col min="1034" max="1034" width="8.6640625" style="1" customWidth="1"/>
    <col min="1035" max="1035" width="7.33203125" style="1" customWidth="1"/>
    <col min="1036" max="1036" width="6.6640625" style="1" customWidth="1"/>
    <col min="1037" max="1038" width="7.6640625" style="1" customWidth="1"/>
    <col min="1039" max="1040" width="6.6640625" style="1" customWidth="1"/>
    <col min="1041" max="1042" width="9.33203125" style="1"/>
    <col min="1043" max="1043" width="7.33203125" style="1" customWidth="1"/>
    <col min="1044" max="1044" width="6.6640625" style="1" customWidth="1"/>
    <col min="1045" max="1046" width="9.33203125" style="1"/>
    <col min="1047" max="1047" width="11.33203125" style="1" customWidth="1"/>
    <col min="1048" max="1048" width="17.33203125" style="1" customWidth="1"/>
    <col min="1049" max="1049" width="27.33203125" style="1" customWidth="1"/>
    <col min="1050" max="1062" width="9.33203125" style="1"/>
    <col min="1063" max="1065" width="0" style="1" hidden="1" customWidth="1"/>
    <col min="1066" max="1289" width="9.33203125" style="1"/>
    <col min="1290" max="1290" width="8.6640625" style="1" customWidth="1"/>
    <col min="1291" max="1291" width="7.33203125" style="1" customWidth="1"/>
    <col min="1292" max="1292" width="6.6640625" style="1" customWidth="1"/>
    <col min="1293" max="1294" width="7.6640625" style="1" customWidth="1"/>
    <col min="1295" max="1296" width="6.6640625" style="1" customWidth="1"/>
    <col min="1297" max="1298" width="9.33203125" style="1"/>
    <col min="1299" max="1299" width="7.33203125" style="1" customWidth="1"/>
    <col min="1300" max="1300" width="6.6640625" style="1" customWidth="1"/>
    <col min="1301" max="1302" width="9.33203125" style="1"/>
    <col min="1303" max="1303" width="11.33203125" style="1" customWidth="1"/>
    <col min="1304" max="1304" width="17.33203125" style="1" customWidth="1"/>
    <col min="1305" max="1305" width="27.33203125" style="1" customWidth="1"/>
    <col min="1306" max="1318" width="9.33203125" style="1"/>
    <col min="1319" max="1321" width="0" style="1" hidden="1" customWidth="1"/>
    <col min="1322" max="1545" width="9.33203125" style="1"/>
    <col min="1546" max="1546" width="8.6640625" style="1" customWidth="1"/>
    <col min="1547" max="1547" width="7.33203125" style="1" customWidth="1"/>
    <col min="1548" max="1548" width="6.6640625" style="1" customWidth="1"/>
    <col min="1549" max="1550" width="7.6640625" style="1" customWidth="1"/>
    <col min="1551" max="1552" width="6.6640625" style="1" customWidth="1"/>
    <col min="1553" max="1554" width="9.33203125" style="1"/>
    <col min="1555" max="1555" width="7.33203125" style="1" customWidth="1"/>
    <col min="1556" max="1556" width="6.6640625" style="1" customWidth="1"/>
    <col min="1557" max="1558" width="9.33203125" style="1"/>
    <col min="1559" max="1559" width="11.33203125" style="1" customWidth="1"/>
    <col min="1560" max="1560" width="17.33203125" style="1" customWidth="1"/>
    <col min="1561" max="1561" width="27.33203125" style="1" customWidth="1"/>
    <col min="1562" max="1574" width="9.33203125" style="1"/>
    <col min="1575" max="1577" width="0" style="1" hidden="1" customWidth="1"/>
    <col min="1578" max="1801" width="9.33203125" style="1"/>
    <col min="1802" max="1802" width="8.6640625" style="1" customWidth="1"/>
    <col min="1803" max="1803" width="7.33203125" style="1" customWidth="1"/>
    <col min="1804" max="1804" width="6.6640625" style="1" customWidth="1"/>
    <col min="1805" max="1806" width="7.6640625" style="1" customWidth="1"/>
    <col min="1807" max="1808" width="6.6640625" style="1" customWidth="1"/>
    <col min="1809" max="1810" width="9.33203125" style="1"/>
    <col min="1811" max="1811" width="7.33203125" style="1" customWidth="1"/>
    <col min="1812" max="1812" width="6.6640625" style="1" customWidth="1"/>
    <col min="1813" max="1814" width="9.33203125" style="1"/>
    <col min="1815" max="1815" width="11.33203125" style="1" customWidth="1"/>
    <col min="1816" max="1816" width="17.33203125" style="1" customWidth="1"/>
    <col min="1817" max="1817" width="27.33203125" style="1" customWidth="1"/>
    <col min="1818" max="1830" width="9.33203125" style="1"/>
    <col min="1831" max="1833" width="0" style="1" hidden="1" customWidth="1"/>
    <col min="1834" max="2057" width="9.33203125" style="1"/>
    <col min="2058" max="2058" width="8.6640625" style="1" customWidth="1"/>
    <col min="2059" max="2059" width="7.33203125" style="1" customWidth="1"/>
    <col min="2060" max="2060" width="6.6640625" style="1" customWidth="1"/>
    <col min="2061" max="2062" width="7.6640625" style="1" customWidth="1"/>
    <col min="2063" max="2064" width="6.6640625" style="1" customWidth="1"/>
    <col min="2065" max="2066" width="9.33203125" style="1"/>
    <col min="2067" max="2067" width="7.33203125" style="1" customWidth="1"/>
    <col min="2068" max="2068" width="6.6640625" style="1" customWidth="1"/>
    <col min="2069" max="2070" width="9.33203125" style="1"/>
    <col min="2071" max="2071" width="11.33203125" style="1" customWidth="1"/>
    <col min="2072" max="2072" width="17.33203125" style="1" customWidth="1"/>
    <col min="2073" max="2073" width="27.33203125" style="1" customWidth="1"/>
    <col min="2074" max="2086" width="9.33203125" style="1"/>
    <col min="2087" max="2089" width="0" style="1" hidden="1" customWidth="1"/>
    <col min="2090" max="2313" width="9.33203125" style="1"/>
    <col min="2314" max="2314" width="8.6640625" style="1" customWidth="1"/>
    <col min="2315" max="2315" width="7.33203125" style="1" customWidth="1"/>
    <col min="2316" max="2316" width="6.6640625" style="1" customWidth="1"/>
    <col min="2317" max="2318" width="7.6640625" style="1" customWidth="1"/>
    <col min="2319" max="2320" width="6.6640625" style="1" customWidth="1"/>
    <col min="2321" max="2322" width="9.33203125" style="1"/>
    <col min="2323" max="2323" width="7.33203125" style="1" customWidth="1"/>
    <col min="2324" max="2324" width="6.6640625" style="1" customWidth="1"/>
    <col min="2325" max="2326" width="9.33203125" style="1"/>
    <col min="2327" max="2327" width="11.33203125" style="1" customWidth="1"/>
    <col min="2328" max="2328" width="17.33203125" style="1" customWidth="1"/>
    <col min="2329" max="2329" width="27.33203125" style="1" customWidth="1"/>
    <col min="2330" max="2342" width="9.33203125" style="1"/>
    <col min="2343" max="2345" width="0" style="1" hidden="1" customWidth="1"/>
    <col min="2346" max="2569" width="9.33203125" style="1"/>
    <col min="2570" max="2570" width="8.6640625" style="1" customWidth="1"/>
    <col min="2571" max="2571" width="7.33203125" style="1" customWidth="1"/>
    <col min="2572" max="2572" width="6.6640625" style="1" customWidth="1"/>
    <col min="2573" max="2574" width="7.6640625" style="1" customWidth="1"/>
    <col min="2575" max="2576" width="6.6640625" style="1" customWidth="1"/>
    <col min="2577" max="2578" width="9.33203125" style="1"/>
    <col min="2579" max="2579" width="7.33203125" style="1" customWidth="1"/>
    <col min="2580" max="2580" width="6.6640625" style="1" customWidth="1"/>
    <col min="2581" max="2582" width="9.33203125" style="1"/>
    <col min="2583" max="2583" width="11.33203125" style="1" customWidth="1"/>
    <col min="2584" max="2584" width="17.33203125" style="1" customWidth="1"/>
    <col min="2585" max="2585" width="27.33203125" style="1" customWidth="1"/>
    <col min="2586" max="2598" width="9.33203125" style="1"/>
    <col min="2599" max="2601" width="0" style="1" hidden="1" customWidth="1"/>
    <col min="2602" max="2825" width="9.33203125" style="1"/>
    <col min="2826" max="2826" width="8.6640625" style="1" customWidth="1"/>
    <col min="2827" max="2827" width="7.33203125" style="1" customWidth="1"/>
    <col min="2828" max="2828" width="6.6640625" style="1" customWidth="1"/>
    <col min="2829" max="2830" width="7.6640625" style="1" customWidth="1"/>
    <col min="2831" max="2832" width="6.6640625" style="1" customWidth="1"/>
    <col min="2833" max="2834" width="9.33203125" style="1"/>
    <col min="2835" max="2835" width="7.33203125" style="1" customWidth="1"/>
    <col min="2836" max="2836" width="6.6640625" style="1" customWidth="1"/>
    <col min="2837" max="2838" width="9.33203125" style="1"/>
    <col min="2839" max="2839" width="11.33203125" style="1" customWidth="1"/>
    <col min="2840" max="2840" width="17.33203125" style="1" customWidth="1"/>
    <col min="2841" max="2841" width="27.33203125" style="1" customWidth="1"/>
    <col min="2842" max="2854" width="9.33203125" style="1"/>
    <col min="2855" max="2857" width="0" style="1" hidden="1" customWidth="1"/>
    <col min="2858" max="3081" width="9.33203125" style="1"/>
    <col min="3082" max="3082" width="8.6640625" style="1" customWidth="1"/>
    <col min="3083" max="3083" width="7.33203125" style="1" customWidth="1"/>
    <col min="3084" max="3084" width="6.6640625" style="1" customWidth="1"/>
    <col min="3085" max="3086" width="7.6640625" style="1" customWidth="1"/>
    <col min="3087" max="3088" width="6.6640625" style="1" customWidth="1"/>
    <col min="3089" max="3090" width="9.33203125" style="1"/>
    <col min="3091" max="3091" width="7.33203125" style="1" customWidth="1"/>
    <col min="3092" max="3092" width="6.6640625" style="1" customWidth="1"/>
    <col min="3093" max="3094" width="9.33203125" style="1"/>
    <col min="3095" max="3095" width="11.33203125" style="1" customWidth="1"/>
    <col min="3096" max="3096" width="17.33203125" style="1" customWidth="1"/>
    <col min="3097" max="3097" width="27.33203125" style="1" customWidth="1"/>
    <col min="3098" max="3110" width="9.33203125" style="1"/>
    <col min="3111" max="3113" width="0" style="1" hidden="1" customWidth="1"/>
    <col min="3114" max="3337" width="9.33203125" style="1"/>
    <col min="3338" max="3338" width="8.6640625" style="1" customWidth="1"/>
    <col min="3339" max="3339" width="7.33203125" style="1" customWidth="1"/>
    <col min="3340" max="3340" width="6.6640625" style="1" customWidth="1"/>
    <col min="3341" max="3342" width="7.6640625" style="1" customWidth="1"/>
    <col min="3343" max="3344" width="6.6640625" style="1" customWidth="1"/>
    <col min="3345" max="3346" width="9.33203125" style="1"/>
    <col min="3347" max="3347" width="7.33203125" style="1" customWidth="1"/>
    <col min="3348" max="3348" width="6.6640625" style="1" customWidth="1"/>
    <col min="3349" max="3350" width="9.33203125" style="1"/>
    <col min="3351" max="3351" width="11.33203125" style="1" customWidth="1"/>
    <col min="3352" max="3352" width="17.33203125" style="1" customWidth="1"/>
    <col min="3353" max="3353" width="27.33203125" style="1" customWidth="1"/>
    <col min="3354" max="3366" width="9.33203125" style="1"/>
    <col min="3367" max="3369" width="0" style="1" hidden="1" customWidth="1"/>
    <col min="3370" max="3593" width="9.33203125" style="1"/>
    <col min="3594" max="3594" width="8.6640625" style="1" customWidth="1"/>
    <col min="3595" max="3595" width="7.33203125" style="1" customWidth="1"/>
    <col min="3596" max="3596" width="6.6640625" style="1" customWidth="1"/>
    <col min="3597" max="3598" width="7.6640625" style="1" customWidth="1"/>
    <col min="3599" max="3600" width="6.6640625" style="1" customWidth="1"/>
    <col min="3601" max="3602" width="9.33203125" style="1"/>
    <col min="3603" max="3603" width="7.33203125" style="1" customWidth="1"/>
    <col min="3604" max="3604" width="6.6640625" style="1" customWidth="1"/>
    <col min="3605" max="3606" width="9.33203125" style="1"/>
    <col min="3607" max="3607" width="11.33203125" style="1" customWidth="1"/>
    <col min="3608" max="3608" width="17.33203125" style="1" customWidth="1"/>
    <col min="3609" max="3609" width="27.33203125" style="1" customWidth="1"/>
    <col min="3610" max="3622" width="9.33203125" style="1"/>
    <col min="3623" max="3625" width="0" style="1" hidden="1" customWidth="1"/>
    <col min="3626" max="3849" width="9.33203125" style="1"/>
    <col min="3850" max="3850" width="8.6640625" style="1" customWidth="1"/>
    <col min="3851" max="3851" width="7.33203125" style="1" customWidth="1"/>
    <col min="3852" max="3852" width="6.6640625" style="1" customWidth="1"/>
    <col min="3853" max="3854" width="7.6640625" style="1" customWidth="1"/>
    <col min="3855" max="3856" width="6.6640625" style="1" customWidth="1"/>
    <col min="3857" max="3858" width="9.33203125" style="1"/>
    <col min="3859" max="3859" width="7.33203125" style="1" customWidth="1"/>
    <col min="3860" max="3860" width="6.6640625" style="1" customWidth="1"/>
    <col min="3861" max="3862" width="9.33203125" style="1"/>
    <col min="3863" max="3863" width="11.33203125" style="1" customWidth="1"/>
    <col min="3864" max="3864" width="17.33203125" style="1" customWidth="1"/>
    <col min="3865" max="3865" width="27.33203125" style="1" customWidth="1"/>
    <col min="3866" max="3878" width="9.33203125" style="1"/>
    <col min="3879" max="3881" width="0" style="1" hidden="1" customWidth="1"/>
    <col min="3882" max="4105" width="9.33203125" style="1"/>
    <col min="4106" max="4106" width="8.6640625" style="1" customWidth="1"/>
    <col min="4107" max="4107" width="7.33203125" style="1" customWidth="1"/>
    <col min="4108" max="4108" width="6.6640625" style="1" customWidth="1"/>
    <col min="4109" max="4110" width="7.6640625" style="1" customWidth="1"/>
    <col min="4111" max="4112" width="6.6640625" style="1" customWidth="1"/>
    <col min="4113" max="4114" width="9.33203125" style="1"/>
    <col min="4115" max="4115" width="7.33203125" style="1" customWidth="1"/>
    <col min="4116" max="4116" width="6.6640625" style="1" customWidth="1"/>
    <col min="4117" max="4118" width="9.33203125" style="1"/>
    <col min="4119" max="4119" width="11.33203125" style="1" customWidth="1"/>
    <col min="4120" max="4120" width="17.33203125" style="1" customWidth="1"/>
    <col min="4121" max="4121" width="27.33203125" style="1" customWidth="1"/>
    <col min="4122" max="4134" width="9.33203125" style="1"/>
    <col min="4135" max="4137" width="0" style="1" hidden="1" customWidth="1"/>
    <col min="4138" max="4361" width="9.33203125" style="1"/>
    <col min="4362" max="4362" width="8.6640625" style="1" customWidth="1"/>
    <col min="4363" max="4363" width="7.33203125" style="1" customWidth="1"/>
    <col min="4364" max="4364" width="6.6640625" style="1" customWidth="1"/>
    <col min="4365" max="4366" width="7.6640625" style="1" customWidth="1"/>
    <col min="4367" max="4368" width="6.6640625" style="1" customWidth="1"/>
    <col min="4369" max="4370" width="9.33203125" style="1"/>
    <col min="4371" max="4371" width="7.33203125" style="1" customWidth="1"/>
    <col min="4372" max="4372" width="6.6640625" style="1" customWidth="1"/>
    <col min="4373" max="4374" width="9.33203125" style="1"/>
    <col min="4375" max="4375" width="11.33203125" style="1" customWidth="1"/>
    <col min="4376" max="4376" width="17.33203125" style="1" customWidth="1"/>
    <col min="4377" max="4377" width="27.33203125" style="1" customWidth="1"/>
    <col min="4378" max="4390" width="9.33203125" style="1"/>
    <col min="4391" max="4393" width="0" style="1" hidden="1" customWidth="1"/>
    <col min="4394" max="4617" width="9.33203125" style="1"/>
    <col min="4618" max="4618" width="8.6640625" style="1" customWidth="1"/>
    <col min="4619" max="4619" width="7.33203125" style="1" customWidth="1"/>
    <col min="4620" max="4620" width="6.6640625" style="1" customWidth="1"/>
    <col min="4621" max="4622" width="7.6640625" style="1" customWidth="1"/>
    <col min="4623" max="4624" width="6.6640625" style="1" customWidth="1"/>
    <col min="4625" max="4626" width="9.33203125" style="1"/>
    <col min="4627" max="4627" width="7.33203125" style="1" customWidth="1"/>
    <col min="4628" max="4628" width="6.6640625" style="1" customWidth="1"/>
    <col min="4629" max="4630" width="9.33203125" style="1"/>
    <col min="4631" max="4631" width="11.33203125" style="1" customWidth="1"/>
    <col min="4632" max="4632" width="17.33203125" style="1" customWidth="1"/>
    <col min="4633" max="4633" width="27.33203125" style="1" customWidth="1"/>
    <col min="4634" max="4646" width="9.33203125" style="1"/>
    <col min="4647" max="4649" width="0" style="1" hidden="1" customWidth="1"/>
    <col min="4650" max="4873" width="9.33203125" style="1"/>
    <col min="4874" max="4874" width="8.6640625" style="1" customWidth="1"/>
    <col min="4875" max="4875" width="7.33203125" style="1" customWidth="1"/>
    <col min="4876" max="4876" width="6.6640625" style="1" customWidth="1"/>
    <col min="4877" max="4878" width="7.6640625" style="1" customWidth="1"/>
    <col min="4879" max="4880" width="6.6640625" style="1" customWidth="1"/>
    <col min="4881" max="4882" width="9.33203125" style="1"/>
    <col min="4883" max="4883" width="7.33203125" style="1" customWidth="1"/>
    <col min="4884" max="4884" width="6.6640625" style="1" customWidth="1"/>
    <col min="4885" max="4886" width="9.33203125" style="1"/>
    <col min="4887" max="4887" width="11.33203125" style="1" customWidth="1"/>
    <col min="4888" max="4888" width="17.33203125" style="1" customWidth="1"/>
    <col min="4889" max="4889" width="27.33203125" style="1" customWidth="1"/>
    <col min="4890" max="4902" width="9.33203125" style="1"/>
    <col min="4903" max="4905" width="0" style="1" hidden="1" customWidth="1"/>
    <col min="4906" max="5129" width="9.33203125" style="1"/>
    <col min="5130" max="5130" width="8.6640625" style="1" customWidth="1"/>
    <col min="5131" max="5131" width="7.33203125" style="1" customWidth="1"/>
    <col min="5132" max="5132" width="6.6640625" style="1" customWidth="1"/>
    <col min="5133" max="5134" width="7.6640625" style="1" customWidth="1"/>
    <col min="5135" max="5136" width="6.6640625" style="1" customWidth="1"/>
    <col min="5137" max="5138" width="9.33203125" style="1"/>
    <col min="5139" max="5139" width="7.33203125" style="1" customWidth="1"/>
    <col min="5140" max="5140" width="6.6640625" style="1" customWidth="1"/>
    <col min="5141" max="5142" width="9.33203125" style="1"/>
    <col min="5143" max="5143" width="11.33203125" style="1" customWidth="1"/>
    <col min="5144" max="5144" width="17.33203125" style="1" customWidth="1"/>
    <col min="5145" max="5145" width="27.33203125" style="1" customWidth="1"/>
    <col min="5146" max="5158" width="9.33203125" style="1"/>
    <col min="5159" max="5161" width="0" style="1" hidden="1" customWidth="1"/>
    <col min="5162" max="5385" width="9.33203125" style="1"/>
    <col min="5386" max="5386" width="8.6640625" style="1" customWidth="1"/>
    <col min="5387" max="5387" width="7.33203125" style="1" customWidth="1"/>
    <col min="5388" max="5388" width="6.6640625" style="1" customWidth="1"/>
    <col min="5389" max="5390" width="7.6640625" style="1" customWidth="1"/>
    <col min="5391" max="5392" width="6.6640625" style="1" customWidth="1"/>
    <col min="5393" max="5394" width="9.33203125" style="1"/>
    <col min="5395" max="5395" width="7.33203125" style="1" customWidth="1"/>
    <col min="5396" max="5396" width="6.6640625" style="1" customWidth="1"/>
    <col min="5397" max="5398" width="9.33203125" style="1"/>
    <col min="5399" max="5399" width="11.33203125" style="1" customWidth="1"/>
    <col min="5400" max="5400" width="17.33203125" style="1" customWidth="1"/>
    <col min="5401" max="5401" width="27.33203125" style="1" customWidth="1"/>
    <col min="5402" max="5414" width="9.33203125" style="1"/>
    <col min="5415" max="5417" width="0" style="1" hidden="1" customWidth="1"/>
    <col min="5418" max="5641" width="9.33203125" style="1"/>
    <col min="5642" max="5642" width="8.6640625" style="1" customWidth="1"/>
    <col min="5643" max="5643" width="7.33203125" style="1" customWidth="1"/>
    <col min="5644" max="5644" width="6.6640625" style="1" customWidth="1"/>
    <col min="5645" max="5646" width="7.6640625" style="1" customWidth="1"/>
    <col min="5647" max="5648" width="6.6640625" style="1" customWidth="1"/>
    <col min="5649" max="5650" width="9.33203125" style="1"/>
    <col min="5651" max="5651" width="7.33203125" style="1" customWidth="1"/>
    <col min="5652" max="5652" width="6.6640625" style="1" customWidth="1"/>
    <col min="5653" max="5654" width="9.33203125" style="1"/>
    <col min="5655" max="5655" width="11.33203125" style="1" customWidth="1"/>
    <col min="5656" max="5656" width="17.33203125" style="1" customWidth="1"/>
    <col min="5657" max="5657" width="27.33203125" style="1" customWidth="1"/>
    <col min="5658" max="5670" width="9.33203125" style="1"/>
    <col min="5671" max="5673" width="0" style="1" hidden="1" customWidth="1"/>
    <col min="5674" max="5897" width="9.33203125" style="1"/>
    <col min="5898" max="5898" width="8.6640625" style="1" customWidth="1"/>
    <col min="5899" max="5899" width="7.33203125" style="1" customWidth="1"/>
    <col min="5900" max="5900" width="6.6640625" style="1" customWidth="1"/>
    <col min="5901" max="5902" width="7.6640625" style="1" customWidth="1"/>
    <col min="5903" max="5904" width="6.6640625" style="1" customWidth="1"/>
    <col min="5905" max="5906" width="9.33203125" style="1"/>
    <col min="5907" max="5907" width="7.33203125" style="1" customWidth="1"/>
    <col min="5908" max="5908" width="6.6640625" style="1" customWidth="1"/>
    <col min="5909" max="5910" width="9.33203125" style="1"/>
    <col min="5911" max="5911" width="11.33203125" style="1" customWidth="1"/>
    <col min="5912" max="5912" width="17.33203125" style="1" customWidth="1"/>
    <col min="5913" max="5913" width="27.33203125" style="1" customWidth="1"/>
    <col min="5914" max="5926" width="9.33203125" style="1"/>
    <col min="5927" max="5929" width="0" style="1" hidden="1" customWidth="1"/>
    <col min="5930" max="6153" width="9.33203125" style="1"/>
    <col min="6154" max="6154" width="8.6640625" style="1" customWidth="1"/>
    <col min="6155" max="6155" width="7.33203125" style="1" customWidth="1"/>
    <col min="6156" max="6156" width="6.6640625" style="1" customWidth="1"/>
    <col min="6157" max="6158" width="7.6640625" style="1" customWidth="1"/>
    <col min="6159" max="6160" width="6.6640625" style="1" customWidth="1"/>
    <col min="6161" max="6162" width="9.33203125" style="1"/>
    <col min="6163" max="6163" width="7.33203125" style="1" customWidth="1"/>
    <col min="6164" max="6164" width="6.6640625" style="1" customWidth="1"/>
    <col min="6165" max="6166" width="9.33203125" style="1"/>
    <col min="6167" max="6167" width="11.33203125" style="1" customWidth="1"/>
    <col min="6168" max="6168" width="17.33203125" style="1" customWidth="1"/>
    <col min="6169" max="6169" width="27.33203125" style="1" customWidth="1"/>
    <col min="6170" max="6182" width="9.33203125" style="1"/>
    <col min="6183" max="6185" width="0" style="1" hidden="1" customWidth="1"/>
    <col min="6186" max="6409" width="9.33203125" style="1"/>
    <col min="6410" max="6410" width="8.6640625" style="1" customWidth="1"/>
    <col min="6411" max="6411" width="7.33203125" style="1" customWidth="1"/>
    <col min="6412" max="6412" width="6.6640625" style="1" customWidth="1"/>
    <col min="6413" max="6414" width="7.6640625" style="1" customWidth="1"/>
    <col min="6415" max="6416" width="6.6640625" style="1" customWidth="1"/>
    <col min="6417" max="6418" width="9.33203125" style="1"/>
    <col min="6419" max="6419" width="7.33203125" style="1" customWidth="1"/>
    <col min="6420" max="6420" width="6.6640625" style="1" customWidth="1"/>
    <col min="6421" max="6422" width="9.33203125" style="1"/>
    <col min="6423" max="6423" width="11.33203125" style="1" customWidth="1"/>
    <col min="6424" max="6424" width="17.33203125" style="1" customWidth="1"/>
    <col min="6425" max="6425" width="27.33203125" style="1" customWidth="1"/>
    <col min="6426" max="6438" width="9.33203125" style="1"/>
    <col min="6439" max="6441" width="0" style="1" hidden="1" customWidth="1"/>
    <col min="6442" max="6665" width="9.33203125" style="1"/>
    <col min="6666" max="6666" width="8.6640625" style="1" customWidth="1"/>
    <col min="6667" max="6667" width="7.33203125" style="1" customWidth="1"/>
    <col min="6668" max="6668" width="6.6640625" style="1" customWidth="1"/>
    <col min="6669" max="6670" width="7.6640625" style="1" customWidth="1"/>
    <col min="6671" max="6672" width="6.6640625" style="1" customWidth="1"/>
    <col min="6673" max="6674" width="9.33203125" style="1"/>
    <col min="6675" max="6675" width="7.33203125" style="1" customWidth="1"/>
    <col min="6676" max="6676" width="6.6640625" style="1" customWidth="1"/>
    <col min="6677" max="6678" width="9.33203125" style="1"/>
    <col min="6679" max="6679" width="11.33203125" style="1" customWidth="1"/>
    <col min="6680" max="6680" width="17.33203125" style="1" customWidth="1"/>
    <col min="6681" max="6681" width="27.33203125" style="1" customWidth="1"/>
    <col min="6682" max="6694" width="9.33203125" style="1"/>
    <col min="6695" max="6697" width="0" style="1" hidden="1" customWidth="1"/>
    <col min="6698" max="6921" width="9.33203125" style="1"/>
    <col min="6922" max="6922" width="8.6640625" style="1" customWidth="1"/>
    <col min="6923" max="6923" width="7.33203125" style="1" customWidth="1"/>
    <col min="6924" max="6924" width="6.6640625" style="1" customWidth="1"/>
    <col min="6925" max="6926" width="7.6640625" style="1" customWidth="1"/>
    <col min="6927" max="6928" width="6.6640625" style="1" customWidth="1"/>
    <col min="6929" max="6930" width="9.33203125" style="1"/>
    <col min="6931" max="6931" width="7.33203125" style="1" customWidth="1"/>
    <col min="6932" max="6932" width="6.6640625" style="1" customWidth="1"/>
    <col min="6933" max="6934" width="9.33203125" style="1"/>
    <col min="6935" max="6935" width="11.33203125" style="1" customWidth="1"/>
    <col min="6936" max="6936" width="17.33203125" style="1" customWidth="1"/>
    <col min="6937" max="6937" width="27.33203125" style="1" customWidth="1"/>
    <col min="6938" max="6950" width="9.33203125" style="1"/>
    <col min="6951" max="6953" width="0" style="1" hidden="1" customWidth="1"/>
    <col min="6954" max="7177" width="9.33203125" style="1"/>
    <col min="7178" max="7178" width="8.6640625" style="1" customWidth="1"/>
    <col min="7179" max="7179" width="7.33203125" style="1" customWidth="1"/>
    <col min="7180" max="7180" width="6.6640625" style="1" customWidth="1"/>
    <col min="7181" max="7182" width="7.6640625" style="1" customWidth="1"/>
    <col min="7183" max="7184" width="6.6640625" style="1" customWidth="1"/>
    <col min="7185" max="7186" width="9.33203125" style="1"/>
    <col min="7187" max="7187" width="7.33203125" style="1" customWidth="1"/>
    <col min="7188" max="7188" width="6.6640625" style="1" customWidth="1"/>
    <col min="7189" max="7190" width="9.33203125" style="1"/>
    <col min="7191" max="7191" width="11.33203125" style="1" customWidth="1"/>
    <col min="7192" max="7192" width="17.33203125" style="1" customWidth="1"/>
    <col min="7193" max="7193" width="27.33203125" style="1" customWidth="1"/>
    <col min="7194" max="7206" width="9.33203125" style="1"/>
    <col min="7207" max="7209" width="0" style="1" hidden="1" customWidth="1"/>
    <col min="7210" max="7433" width="9.33203125" style="1"/>
    <col min="7434" max="7434" width="8.6640625" style="1" customWidth="1"/>
    <col min="7435" max="7435" width="7.33203125" style="1" customWidth="1"/>
    <col min="7436" max="7436" width="6.6640625" style="1" customWidth="1"/>
    <col min="7437" max="7438" width="7.6640625" style="1" customWidth="1"/>
    <col min="7439" max="7440" width="6.6640625" style="1" customWidth="1"/>
    <col min="7441" max="7442" width="9.33203125" style="1"/>
    <col min="7443" max="7443" width="7.33203125" style="1" customWidth="1"/>
    <col min="7444" max="7444" width="6.6640625" style="1" customWidth="1"/>
    <col min="7445" max="7446" width="9.33203125" style="1"/>
    <col min="7447" max="7447" width="11.33203125" style="1" customWidth="1"/>
    <col min="7448" max="7448" width="17.33203125" style="1" customWidth="1"/>
    <col min="7449" max="7449" width="27.33203125" style="1" customWidth="1"/>
    <col min="7450" max="7462" width="9.33203125" style="1"/>
    <col min="7463" max="7465" width="0" style="1" hidden="1" customWidth="1"/>
    <col min="7466" max="7689" width="9.33203125" style="1"/>
    <col min="7690" max="7690" width="8.6640625" style="1" customWidth="1"/>
    <col min="7691" max="7691" width="7.33203125" style="1" customWidth="1"/>
    <col min="7692" max="7692" width="6.6640625" style="1" customWidth="1"/>
    <col min="7693" max="7694" width="7.6640625" style="1" customWidth="1"/>
    <col min="7695" max="7696" width="6.6640625" style="1" customWidth="1"/>
    <col min="7697" max="7698" width="9.33203125" style="1"/>
    <col min="7699" max="7699" width="7.33203125" style="1" customWidth="1"/>
    <col min="7700" max="7700" width="6.6640625" style="1" customWidth="1"/>
    <col min="7701" max="7702" width="9.33203125" style="1"/>
    <col min="7703" max="7703" width="11.33203125" style="1" customWidth="1"/>
    <col min="7704" max="7704" width="17.33203125" style="1" customWidth="1"/>
    <col min="7705" max="7705" width="27.33203125" style="1" customWidth="1"/>
    <col min="7706" max="7718" width="9.33203125" style="1"/>
    <col min="7719" max="7721" width="0" style="1" hidden="1" customWidth="1"/>
    <col min="7722" max="7945" width="9.33203125" style="1"/>
    <col min="7946" max="7946" width="8.6640625" style="1" customWidth="1"/>
    <col min="7947" max="7947" width="7.33203125" style="1" customWidth="1"/>
    <col min="7948" max="7948" width="6.6640625" style="1" customWidth="1"/>
    <col min="7949" max="7950" width="7.6640625" style="1" customWidth="1"/>
    <col min="7951" max="7952" width="6.6640625" style="1" customWidth="1"/>
    <col min="7953" max="7954" width="9.33203125" style="1"/>
    <col min="7955" max="7955" width="7.33203125" style="1" customWidth="1"/>
    <col min="7956" max="7956" width="6.6640625" style="1" customWidth="1"/>
    <col min="7957" max="7958" width="9.33203125" style="1"/>
    <col min="7959" max="7959" width="11.33203125" style="1" customWidth="1"/>
    <col min="7960" max="7960" width="17.33203125" style="1" customWidth="1"/>
    <col min="7961" max="7961" width="27.33203125" style="1" customWidth="1"/>
    <col min="7962" max="7974" width="9.33203125" style="1"/>
    <col min="7975" max="7977" width="0" style="1" hidden="1" customWidth="1"/>
    <col min="7978" max="8201" width="9.33203125" style="1"/>
    <col min="8202" max="8202" width="8.6640625" style="1" customWidth="1"/>
    <col min="8203" max="8203" width="7.33203125" style="1" customWidth="1"/>
    <col min="8204" max="8204" width="6.6640625" style="1" customWidth="1"/>
    <col min="8205" max="8206" width="7.6640625" style="1" customWidth="1"/>
    <col min="8207" max="8208" width="6.6640625" style="1" customWidth="1"/>
    <col min="8209" max="8210" width="9.33203125" style="1"/>
    <col min="8211" max="8211" width="7.33203125" style="1" customWidth="1"/>
    <col min="8212" max="8212" width="6.6640625" style="1" customWidth="1"/>
    <col min="8213" max="8214" width="9.33203125" style="1"/>
    <col min="8215" max="8215" width="11.33203125" style="1" customWidth="1"/>
    <col min="8216" max="8216" width="17.33203125" style="1" customWidth="1"/>
    <col min="8217" max="8217" width="27.33203125" style="1" customWidth="1"/>
    <col min="8218" max="8230" width="9.33203125" style="1"/>
    <col min="8231" max="8233" width="0" style="1" hidden="1" customWidth="1"/>
    <col min="8234" max="8457" width="9.33203125" style="1"/>
    <col min="8458" max="8458" width="8.6640625" style="1" customWidth="1"/>
    <col min="8459" max="8459" width="7.33203125" style="1" customWidth="1"/>
    <col min="8460" max="8460" width="6.6640625" style="1" customWidth="1"/>
    <col min="8461" max="8462" width="7.6640625" style="1" customWidth="1"/>
    <col min="8463" max="8464" width="6.6640625" style="1" customWidth="1"/>
    <col min="8465" max="8466" width="9.33203125" style="1"/>
    <col min="8467" max="8467" width="7.33203125" style="1" customWidth="1"/>
    <col min="8468" max="8468" width="6.6640625" style="1" customWidth="1"/>
    <col min="8469" max="8470" width="9.33203125" style="1"/>
    <col min="8471" max="8471" width="11.33203125" style="1" customWidth="1"/>
    <col min="8472" max="8472" width="17.33203125" style="1" customWidth="1"/>
    <col min="8473" max="8473" width="27.33203125" style="1" customWidth="1"/>
    <col min="8474" max="8486" width="9.33203125" style="1"/>
    <col min="8487" max="8489" width="0" style="1" hidden="1" customWidth="1"/>
    <col min="8490" max="8713" width="9.33203125" style="1"/>
    <col min="8714" max="8714" width="8.6640625" style="1" customWidth="1"/>
    <col min="8715" max="8715" width="7.33203125" style="1" customWidth="1"/>
    <col min="8716" max="8716" width="6.6640625" style="1" customWidth="1"/>
    <col min="8717" max="8718" width="7.6640625" style="1" customWidth="1"/>
    <col min="8719" max="8720" width="6.6640625" style="1" customWidth="1"/>
    <col min="8721" max="8722" width="9.33203125" style="1"/>
    <col min="8723" max="8723" width="7.33203125" style="1" customWidth="1"/>
    <col min="8724" max="8724" width="6.6640625" style="1" customWidth="1"/>
    <col min="8725" max="8726" width="9.33203125" style="1"/>
    <col min="8727" max="8727" width="11.33203125" style="1" customWidth="1"/>
    <col min="8728" max="8728" width="17.33203125" style="1" customWidth="1"/>
    <col min="8729" max="8729" width="27.33203125" style="1" customWidth="1"/>
    <col min="8730" max="8742" width="9.33203125" style="1"/>
    <col min="8743" max="8745" width="0" style="1" hidden="1" customWidth="1"/>
    <col min="8746" max="8969" width="9.33203125" style="1"/>
    <col min="8970" max="8970" width="8.6640625" style="1" customWidth="1"/>
    <col min="8971" max="8971" width="7.33203125" style="1" customWidth="1"/>
    <col min="8972" max="8972" width="6.6640625" style="1" customWidth="1"/>
    <col min="8973" max="8974" width="7.6640625" style="1" customWidth="1"/>
    <col min="8975" max="8976" width="6.6640625" style="1" customWidth="1"/>
    <col min="8977" max="8978" width="9.33203125" style="1"/>
    <col min="8979" max="8979" width="7.33203125" style="1" customWidth="1"/>
    <col min="8980" max="8980" width="6.6640625" style="1" customWidth="1"/>
    <col min="8981" max="8982" width="9.33203125" style="1"/>
    <col min="8983" max="8983" width="11.33203125" style="1" customWidth="1"/>
    <col min="8984" max="8984" width="17.33203125" style="1" customWidth="1"/>
    <col min="8985" max="8985" width="27.33203125" style="1" customWidth="1"/>
    <col min="8986" max="8998" width="9.33203125" style="1"/>
    <col min="8999" max="9001" width="0" style="1" hidden="1" customWidth="1"/>
    <col min="9002" max="9225" width="9.33203125" style="1"/>
    <col min="9226" max="9226" width="8.6640625" style="1" customWidth="1"/>
    <col min="9227" max="9227" width="7.33203125" style="1" customWidth="1"/>
    <col min="9228" max="9228" width="6.6640625" style="1" customWidth="1"/>
    <col min="9229" max="9230" width="7.6640625" style="1" customWidth="1"/>
    <col min="9231" max="9232" width="6.6640625" style="1" customWidth="1"/>
    <col min="9233" max="9234" width="9.33203125" style="1"/>
    <col min="9235" max="9235" width="7.33203125" style="1" customWidth="1"/>
    <col min="9236" max="9236" width="6.6640625" style="1" customWidth="1"/>
    <col min="9237" max="9238" width="9.33203125" style="1"/>
    <col min="9239" max="9239" width="11.33203125" style="1" customWidth="1"/>
    <col min="9240" max="9240" width="17.33203125" style="1" customWidth="1"/>
    <col min="9241" max="9241" width="27.33203125" style="1" customWidth="1"/>
    <col min="9242" max="9254" width="9.33203125" style="1"/>
    <col min="9255" max="9257" width="0" style="1" hidden="1" customWidth="1"/>
    <col min="9258" max="9481" width="9.33203125" style="1"/>
    <col min="9482" max="9482" width="8.6640625" style="1" customWidth="1"/>
    <col min="9483" max="9483" width="7.33203125" style="1" customWidth="1"/>
    <col min="9484" max="9484" width="6.6640625" style="1" customWidth="1"/>
    <col min="9485" max="9486" width="7.6640625" style="1" customWidth="1"/>
    <col min="9487" max="9488" width="6.6640625" style="1" customWidth="1"/>
    <col min="9489" max="9490" width="9.33203125" style="1"/>
    <col min="9491" max="9491" width="7.33203125" style="1" customWidth="1"/>
    <col min="9492" max="9492" width="6.6640625" style="1" customWidth="1"/>
    <col min="9493" max="9494" width="9.33203125" style="1"/>
    <col min="9495" max="9495" width="11.33203125" style="1" customWidth="1"/>
    <col min="9496" max="9496" width="17.33203125" style="1" customWidth="1"/>
    <col min="9497" max="9497" width="27.33203125" style="1" customWidth="1"/>
    <col min="9498" max="9510" width="9.33203125" style="1"/>
    <col min="9511" max="9513" width="0" style="1" hidden="1" customWidth="1"/>
    <col min="9514" max="9737" width="9.33203125" style="1"/>
    <col min="9738" max="9738" width="8.6640625" style="1" customWidth="1"/>
    <col min="9739" max="9739" width="7.33203125" style="1" customWidth="1"/>
    <col min="9740" max="9740" width="6.6640625" style="1" customWidth="1"/>
    <col min="9741" max="9742" width="7.6640625" style="1" customWidth="1"/>
    <col min="9743" max="9744" width="6.6640625" style="1" customWidth="1"/>
    <col min="9745" max="9746" width="9.33203125" style="1"/>
    <col min="9747" max="9747" width="7.33203125" style="1" customWidth="1"/>
    <col min="9748" max="9748" width="6.6640625" style="1" customWidth="1"/>
    <col min="9749" max="9750" width="9.33203125" style="1"/>
    <col min="9751" max="9751" width="11.33203125" style="1" customWidth="1"/>
    <col min="9752" max="9752" width="17.33203125" style="1" customWidth="1"/>
    <col min="9753" max="9753" width="27.33203125" style="1" customWidth="1"/>
    <col min="9754" max="9766" width="9.33203125" style="1"/>
    <col min="9767" max="9769" width="0" style="1" hidden="1" customWidth="1"/>
    <col min="9770" max="9993" width="9.33203125" style="1"/>
    <col min="9994" max="9994" width="8.6640625" style="1" customWidth="1"/>
    <col min="9995" max="9995" width="7.33203125" style="1" customWidth="1"/>
    <col min="9996" max="9996" width="6.6640625" style="1" customWidth="1"/>
    <col min="9997" max="9998" width="7.6640625" style="1" customWidth="1"/>
    <col min="9999" max="10000" width="6.6640625" style="1" customWidth="1"/>
    <col min="10001" max="10002" width="9.33203125" style="1"/>
    <col min="10003" max="10003" width="7.33203125" style="1" customWidth="1"/>
    <col min="10004" max="10004" width="6.6640625" style="1" customWidth="1"/>
    <col min="10005" max="10006" width="9.33203125" style="1"/>
    <col min="10007" max="10007" width="11.33203125" style="1" customWidth="1"/>
    <col min="10008" max="10008" width="17.33203125" style="1" customWidth="1"/>
    <col min="10009" max="10009" width="27.33203125" style="1" customWidth="1"/>
    <col min="10010" max="10022" width="9.33203125" style="1"/>
    <col min="10023" max="10025" width="0" style="1" hidden="1" customWidth="1"/>
    <col min="10026" max="10249" width="9.33203125" style="1"/>
    <col min="10250" max="10250" width="8.6640625" style="1" customWidth="1"/>
    <col min="10251" max="10251" width="7.33203125" style="1" customWidth="1"/>
    <col min="10252" max="10252" width="6.6640625" style="1" customWidth="1"/>
    <col min="10253" max="10254" width="7.6640625" style="1" customWidth="1"/>
    <col min="10255" max="10256" width="6.6640625" style="1" customWidth="1"/>
    <col min="10257" max="10258" width="9.33203125" style="1"/>
    <col min="10259" max="10259" width="7.33203125" style="1" customWidth="1"/>
    <col min="10260" max="10260" width="6.6640625" style="1" customWidth="1"/>
    <col min="10261" max="10262" width="9.33203125" style="1"/>
    <col min="10263" max="10263" width="11.33203125" style="1" customWidth="1"/>
    <col min="10264" max="10264" width="17.33203125" style="1" customWidth="1"/>
    <col min="10265" max="10265" width="27.33203125" style="1" customWidth="1"/>
    <col min="10266" max="10278" width="9.33203125" style="1"/>
    <col min="10279" max="10281" width="0" style="1" hidden="1" customWidth="1"/>
    <col min="10282" max="10505" width="9.33203125" style="1"/>
    <col min="10506" max="10506" width="8.6640625" style="1" customWidth="1"/>
    <col min="10507" max="10507" width="7.33203125" style="1" customWidth="1"/>
    <col min="10508" max="10508" width="6.6640625" style="1" customWidth="1"/>
    <col min="10509" max="10510" width="7.6640625" style="1" customWidth="1"/>
    <col min="10511" max="10512" width="6.6640625" style="1" customWidth="1"/>
    <col min="10513" max="10514" width="9.33203125" style="1"/>
    <col min="10515" max="10515" width="7.33203125" style="1" customWidth="1"/>
    <col min="10516" max="10516" width="6.6640625" style="1" customWidth="1"/>
    <col min="10517" max="10518" width="9.33203125" style="1"/>
    <col min="10519" max="10519" width="11.33203125" style="1" customWidth="1"/>
    <col min="10520" max="10520" width="17.33203125" style="1" customWidth="1"/>
    <col min="10521" max="10521" width="27.33203125" style="1" customWidth="1"/>
    <col min="10522" max="10534" width="9.33203125" style="1"/>
    <col min="10535" max="10537" width="0" style="1" hidden="1" customWidth="1"/>
    <col min="10538" max="10761" width="9.33203125" style="1"/>
    <col min="10762" max="10762" width="8.6640625" style="1" customWidth="1"/>
    <col min="10763" max="10763" width="7.33203125" style="1" customWidth="1"/>
    <col min="10764" max="10764" width="6.6640625" style="1" customWidth="1"/>
    <col min="10765" max="10766" width="7.6640625" style="1" customWidth="1"/>
    <col min="10767" max="10768" width="6.6640625" style="1" customWidth="1"/>
    <col min="10769" max="10770" width="9.33203125" style="1"/>
    <col min="10771" max="10771" width="7.33203125" style="1" customWidth="1"/>
    <col min="10772" max="10772" width="6.6640625" style="1" customWidth="1"/>
    <col min="10773" max="10774" width="9.33203125" style="1"/>
    <col min="10775" max="10775" width="11.33203125" style="1" customWidth="1"/>
    <col min="10776" max="10776" width="17.33203125" style="1" customWidth="1"/>
    <col min="10777" max="10777" width="27.33203125" style="1" customWidth="1"/>
    <col min="10778" max="10790" width="9.33203125" style="1"/>
    <col min="10791" max="10793" width="0" style="1" hidden="1" customWidth="1"/>
    <col min="10794" max="11017" width="9.33203125" style="1"/>
    <col min="11018" max="11018" width="8.6640625" style="1" customWidth="1"/>
    <col min="11019" max="11019" width="7.33203125" style="1" customWidth="1"/>
    <col min="11020" max="11020" width="6.6640625" style="1" customWidth="1"/>
    <col min="11021" max="11022" width="7.6640625" style="1" customWidth="1"/>
    <col min="11023" max="11024" width="6.6640625" style="1" customWidth="1"/>
    <col min="11025" max="11026" width="9.33203125" style="1"/>
    <col min="11027" max="11027" width="7.33203125" style="1" customWidth="1"/>
    <col min="11028" max="11028" width="6.6640625" style="1" customWidth="1"/>
    <col min="11029" max="11030" width="9.33203125" style="1"/>
    <col min="11031" max="11031" width="11.33203125" style="1" customWidth="1"/>
    <col min="11032" max="11032" width="17.33203125" style="1" customWidth="1"/>
    <col min="11033" max="11033" width="27.33203125" style="1" customWidth="1"/>
    <col min="11034" max="11046" width="9.33203125" style="1"/>
    <col min="11047" max="11049" width="0" style="1" hidden="1" customWidth="1"/>
    <col min="11050" max="11273" width="9.33203125" style="1"/>
    <col min="11274" max="11274" width="8.6640625" style="1" customWidth="1"/>
    <col min="11275" max="11275" width="7.33203125" style="1" customWidth="1"/>
    <col min="11276" max="11276" width="6.6640625" style="1" customWidth="1"/>
    <col min="11277" max="11278" width="7.6640625" style="1" customWidth="1"/>
    <col min="11279" max="11280" width="6.6640625" style="1" customWidth="1"/>
    <col min="11281" max="11282" width="9.33203125" style="1"/>
    <col min="11283" max="11283" width="7.33203125" style="1" customWidth="1"/>
    <col min="11284" max="11284" width="6.6640625" style="1" customWidth="1"/>
    <col min="11285" max="11286" width="9.33203125" style="1"/>
    <col min="11287" max="11287" width="11.33203125" style="1" customWidth="1"/>
    <col min="11288" max="11288" width="17.33203125" style="1" customWidth="1"/>
    <col min="11289" max="11289" width="27.33203125" style="1" customWidth="1"/>
    <col min="11290" max="11302" width="9.33203125" style="1"/>
    <col min="11303" max="11305" width="0" style="1" hidden="1" customWidth="1"/>
    <col min="11306" max="11529" width="9.33203125" style="1"/>
    <col min="11530" max="11530" width="8.6640625" style="1" customWidth="1"/>
    <col min="11531" max="11531" width="7.33203125" style="1" customWidth="1"/>
    <col min="11532" max="11532" width="6.6640625" style="1" customWidth="1"/>
    <col min="11533" max="11534" width="7.6640625" style="1" customWidth="1"/>
    <col min="11535" max="11536" width="6.6640625" style="1" customWidth="1"/>
    <col min="11537" max="11538" width="9.33203125" style="1"/>
    <col min="11539" max="11539" width="7.33203125" style="1" customWidth="1"/>
    <col min="11540" max="11540" width="6.6640625" style="1" customWidth="1"/>
    <col min="11541" max="11542" width="9.33203125" style="1"/>
    <col min="11543" max="11543" width="11.33203125" style="1" customWidth="1"/>
    <col min="11544" max="11544" width="17.33203125" style="1" customWidth="1"/>
    <col min="11545" max="11545" width="27.33203125" style="1" customWidth="1"/>
    <col min="11546" max="11558" width="9.33203125" style="1"/>
    <col min="11559" max="11561" width="0" style="1" hidden="1" customWidth="1"/>
    <col min="11562" max="11785" width="9.33203125" style="1"/>
    <col min="11786" max="11786" width="8.6640625" style="1" customWidth="1"/>
    <col min="11787" max="11787" width="7.33203125" style="1" customWidth="1"/>
    <col min="11788" max="11788" width="6.6640625" style="1" customWidth="1"/>
    <col min="11789" max="11790" width="7.6640625" style="1" customWidth="1"/>
    <col min="11791" max="11792" width="6.6640625" style="1" customWidth="1"/>
    <col min="11793" max="11794" width="9.33203125" style="1"/>
    <col min="11795" max="11795" width="7.33203125" style="1" customWidth="1"/>
    <col min="11796" max="11796" width="6.6640625" style="1" customWidth="1"/>
    <col min="11797" max="11798" width="9.33203125" style="1"/>
    <col min="11799" max="11799" width="11.33203125" style="1" customWidth="1"/>
    <col min="11800" max="11800" width="17.33203125" style="1" customWidth="1"/>
    <col min="11801" max="11801" width="27.33203125" style="1" customWidth="1"/>
    <col min="11802" max="11814" width="9.33203125" style="1"/>
    <col min="11815" max="11817" width="0" style="1" hidden="1" customWidth="1"/>
    <col min="11818" max="12041" width="9.33203125" style="1"/>
    <col min="12042" max="12042" width="8.6640625" style="1" customWidth="1"/>
    <col min="12043" max="12043" width="7.33203125" style="1" customWidth="1"/>
    <col min="12044" max="12044" width="6.6640625" style="1" customWidth="1"/>
    <col min="12045" max="12046" width="7.6640625" style="1" customWidth="1"/>
    <col min="12047" max="12048" width="6.6640625" style="1" customWidth="1"/>
    <col min="12049" max="12050" width="9.33203125" style="1"/>
    <col min="12051" max="12051" width="7.33203125" style="1" customWidth="1"/>
    <col min="12052" max="12052" width="6.6640625" style="1" customWidth="1"/>
    <col min="12053" max="12054" width="9.33203125" style="1"/>
    <col min="12055" max="12055" width="11.33203125" style="1" customWidth="1"/>
    <col min="12056" max="12056" width="17.33203125" style="1" customWidth="1"/>
    <col min="12057" max="12057" width="27.33203125" style="1" customWidth="1"/>
    <col min="12058" max="12070" width="9.33203125" style="1"/>
    <col min="12071" max="12073" width="0" style="1" hidden="1" customWidth="1"/>
    <col min="12074" max="12297" width="9.33203125" style="1"/>
    <col min="12298" max="12298" width="8.6640625" style="1" customWidth="1"/>
    <col min="12299" max="12299" width="7.33203125" style="1" customWidth="1"/>
    <col min="12300" max="12300" width="6.6640625" style="1" customWidth="1"/>
    <col min="12301" max="12302" width="7.6640625" style="1" customWidth="1"/>
    <col min="12303" max="12304" width="6.6640625" style="1" customWidth="1"/>
    <col min="12305" max="12306" width="9.33203125" style="1"/>
    <col min="12307" max="12307" width="7.33203125" style="1" customWidth="1"/>
    <col min="12308" max="12308" width="6.6640625" style="1" customWidth="1"/>
    <col min="12309" max="12310" width="9.33203125" style="1"/>
    <col min="12311" max="12311" width="11.33203125" style="1" customWidth="1"/>
    <col min="12312" max="12312" width="17.33203125" style="1" customWidth="1"/>
    <col min="12313" max="12313" width="27.33203125" style="1" customWidth="1"/>
    <col min="12314" max="12326" width="9.33203125" style="1"/>
    <col min="12327" max="12329" width="0" style="1" hidden="1" customWidth="1"/>
    <col min="12330" max="12553" width="9.33203125" style="1"/>
    <col min="12554" max="12554" width="8.6640625" style="1" customWidth="1"/>
    <col min="12555" max="12555" width="7.33203125" style="1" customWidth="1"/>
    <col min="12556" max="12556" width="6.6640625" style="1" customWidth="1"/>
    <col min="12557" max="12558" width="7.6640625" style="1" customWidth="1"/>
    <col min="12559" max="12560" width="6.6640625" style="1" customWidth="1"/>
    <col min="12561" max="12562" width="9.33203125" style="1"/>
    <col min="12563" max="12563" width="7.33203125" style="1" customWidth="1"/>
    <col min="12564" max="12564" width="6.6640625" style="1" customWidth="1"/>
    <col min="12565" max="12566" width="9.33203125" style="1"/>
    <col min="12567" max="12567" width="11.33203125" style="1" customWidth="1"/>
    <col min="12568" max="12568" width="17.33203125" style="1" customWidth="1"/>
    <col min="12569" max="12569" width="27.33203125" style="1" customWidth="1"/>
    <col min="12570" max="12582" width="9.33203125" style="1"/>
    <col min="12583" max="12585" width="0" style="1" hidden="1" customWidth="1"/>
    <col min="12586" max="12809" width="9.33203125" style="1"/>
    <col min="12810" max="12810" width="8.6640625" style="1" customWidth="1"/>
    <col min="12811" max="12811" width="7.33203125" style="1" customWidth="1"/>
    <col min="12812" max="12812" width="6.6640625" style="1" customWidth="1"/>
    <col min="12813" max="12814" width="7.6640625" style="1" customWidth="1"/>
    <col min="12815" max="12816" width="6.6640625" style="1" customWidth="1"/>
    <col min="12817" max="12818" width="9.33203125" style="1"/>
    <col min="12819" max="12819" width="7.33203125" style="1" customWidth="1"/>
    <col min="12820" max="12820" width="6.6640625" style="1" customWidth="1"/>
    <col min="12821" max="12822" width="9.33203125" style="1"/>
    <col min="12823" max="12823" width="11.33203125" style="1" customWidth="1"/>
    <col min="12824" max="12824" width="17.33203125" style="1" customWidth="1"/>
    <col min="12825" max="12825" width="27.33203125" style="1" customWidth="1"/>
    <col min="12826" max="12838" width="9.33203125" style="1"/>
    <col min="12839" max="12841" width="0" style="1" hidden="1" customWidth="1"/>
    <col min="12842" max="13065" width="9.33203125" style="1"/>
    <col min="13066" max="13066" width="8.6640625" style="1" customWidth="1"/>
    <col min="13067" max="13067" width="7.33203125" style="1" customWidth="1"/>
    <col min="13068" max="13068" width="6.6640625" style="1" customWidth="1"/>
    <col min="13069" max="13070" width="7.6640625" style="1" customWidth="1"/>
    <col min="13071" max="13072" width="6.6640625" style="1" customWidth="1"/>
    <col min="13073" max="13074" width="9.33203125" style="1"/>
    <col min="13075" max="13075" width="7.33203125" style="1" customWidth="1"/>
    <col min="13076" max="13076" width="6.6640625" style="1" customWidth="1"/>
    <col min="13077" max="13078" width="9.33203125" style="1"/>
    <col min="13079" max="13079" width="11.33203125" style="1" customWidth="1"/>
    <col min="13080" max="13080" width="17.33203125" style="1" customWidth="1"/>
    <col min="13081" max="13081" width="27.33203125" style="1" customWidth="1"/>
    <col min="13082" max="13094" width="9.33203125" style="1"/>
    <col min="13095" max="13097" width="0" style="1" hidden="1" customWidth="1"/>
    <col min="13098" max="13321" width="9.33203125" style="1"/>
    <col min="13322" max="13322" width="8.6640625" style="1" customWidth="1"/>
    <col min="13323" max="13323" width="7.33203125" style="1" customWidth="1"/>
    <col min="13324" max="13324" width="6.6640625" style="1" customWidth="1"/>
    <col min="13325" max="13326" width="7.6640625" style="1" customWidth="1"/>
    <col min="13327" max="13328" width="6.6640625" style="1" customWidth="1"/>
    <col min="13329" max="13330" width="9.33203125" style="1"/>
    <col min="13331" max="13331" width="7.33203125" style="1" customWidth="1"/>
    <col min="13332" max="13332" width="6.6640625" style="1" customWidth="1"/>
    <col min="13333" max="13334" width="9.33203125" style="1"/>
    <col min="13335" max="13335" width="11.33203125" style="1" customWidth="1"/>
    <col min="13336" max="13336" width="17.33203125" style="1" customWidth="1"/>
    <col min="13337" max="13337" width="27.33203125" style="1" customWidth="1"/>
    <col min="13338" max="13350" width="9.33203125" style="1"/>
    <col min="13351" max="13353" width="0" style="1" hidden="1" customWidth="1"/>
    <col min="13354" max="13577" width="9.33203125" style="1"/>
    <col min="13578" max="13578" width="8.6640625" style="1" customWidth="1"/>
    <col min="13579" max="13579" width="7.33203125" style="1" customWidth="1"/>
    <col min="13580" max="13580" width="6.6640625" style="1" customWidth="1"/>
    <col min="13581" max="13582" width="7.6640625" style="1" customWidth="1"/>
    <col min="13583" max="13584" width="6.6640625" style="1" customWidth="1"/>
    <col min="13585" max="13586" width="9.33203125" style="1"/>
    <col min="13587" max="13587" width="7.33203125" style="1" customWidth="1"/>
    <col min="13588" max="13588" width="6.6640625" style="1" customWidth="1"/>
    <col min="13589" max="13590" width="9.33203125" style="1"/>
    <col min="13591" max="13591" width="11.33203125" style="1" customWidth="1"/>
    <col min="13592" max="13592" width="17.33203125" style="1" customWidth="1"/>
    <col min="13593" max="13593" width="27.33203125" style="1" customWidth="1"/>
    <col min="13594" max="13606" width="9.33203125" style="1"/>
    <col min="13607" max="13609" width="0" style="1" hidden="1" customWidth="1"/>
    <col min="13610" max="13833" width="9.33203125" style="1"/>
    <col min="13834" max="13834" width="8.6640625" style="1" customWidth="1"/>
    <col min="13835" max="13835" width="7.33203125" style="1" customWidth="1"/>
    <col min="13836" max="13836" width="6.6640625" style="1" customWidth="1"/>
    <col min="13837" max="13838" width="7.6640625" style="1" customWidth="1"/>
    <col min="13839" max="13840" width="6.6640625" style="1" customWidth="1"/>
    <col min="13841" max="13842" width="9.33203125" style="1"/>
    <col min="13843" max="13843" width="7.33203125" style="1" customWidth="1"/>
    <col min="13844" max="13844" width="6.6640625" style="1" customWidth="1"/>
    <col min="13845" max="13846" width="9.33203125" style="1"/>
    <col min="13847" max="13847" width="11.33203125" style="1" customWidth="1"/>
    <col min="13848" max="13848" width="17.33203125" style="1" customWidth="1"/>
    <col min="13849" max="13849" width="27.33203125" style="1" customWidth="1"/>
    <col min="13850" max="13862" width="9.33203125" style="1"/>
    <col min="13863" max="13865" width="0" style="1" hidden="1" customWidth="1"/>
    <col min="13866" max="14089" width="9.33203125" style="1"/>
    <col min="14090" max="14090" width="8.6640625" style="1" customWidth="1"/>
    <col min="14091" max="14091" width="7.33203125" style="1" customWidth="1"/>
    <col min="14092" max="14092" width="6.6640625" style="1" customWidth="1"/>
    <col min="14093" max="14094" width="7.6640625" style="1" customWidth="1"/>
    <col min="14095" max="14096" width="6.6640625" style="1" customWidth="1"/>
    <col min="14097" max="14098" width="9.33203125" style="1"/>
    <col min="14099" max="14099" width="7.33203125" style="1" customWidth="1"/>
    <col min="14100" max="14100" width="6.6640625" style="1" customWidth="1"/>
    <col min="14101" max="14102" width="9.33203125" style="1"/>
    <col min="14103" max="14103" width="11.33203125" style="1" customWidth="1"/>
    <col min="14104" max="14104" width="17.33203125" style="1" customWidth="1"/>
    <col min="14105" max="14105" width="27.33203125" style="1" customWidth="1"/>
    <col min="14106" max="14118" width="9.33203125" style="1"/>
    <col min="14119" max="14121" width="0" style="1" hidden="1" customWidth="1"/>
    <col min="14122" max="14345" width="9.33203125" style="1"/>
    <col min="14346" max="14346" width="8.6640625" style="1" customWidth="1"/>
    <col min="14347" max="14347" width="7.33203125" style="1" customWidth="1"/>
    <col min="14348" max="14348" width="6.6640625" style="1" customWidth="1"/>
    <col min="14349" max="14350" width="7.6640625" style="1" customWidth="1"/>
    <col min="14351" max="14352" width="6.6640625" style="1" customWidth="1"/>
    <col min="14353" max="14354" width="9.33203125" style="1"/>
    <col min="14355" max="14355" width="7.33203125" style="1" customWidth="1"/>
    <col min="14356" max="14356" width="6.6640625" style="1" customWidth="1"/>
    <col min="14357" max="14358" width="9.33203125" style="1"/>
    <col min="14359" max="14359" width="11.33203125" style="1" customWidth="1"/>
    <col min="14360" max="14360" width="17.33203125" style="1" customWidth="1"/>
    <col min="14361" max="14361" width="27.33203125" style="1" customWidth="1"/>
    <col min="14362" max="14374" width="9.33203125" style="1"/>
    <col min="14375" max="14377" width="0" style="1" hidden="1" customWidth="1"/>
    <col min="14378" max="14601" width="9.33203125" style="1"/>
    <col min="14602" max="14602" width="8.6640625" style="1" customWidth="1"/>
    <col min="14603" max="14603" width="7.33203125" style="1" customWidth="1"/>
    <col min="14604" max="14604" width="6.6640625" style="1" customWidth="1"/>
    <col min="14605" max="14606" width="7.6640625" style="1" customWidth="1"/>
    <col min="14607" max="14608" width="6.6640625" style="1" customWidth="1"/>
    <col min="14609" max="14610" width="9.33203125" style="1"/>
    <col min="14611" max="14611" width="7.33203125" style="1" customWidth="1"/>
    <col min="14612" max="14612" width="6.6640625" style="1" customWidth="1"/>
    <col min="14613" max="14614" width="9.33203125" style="1"/>
    <col min="14615" max="14615" width="11.33203125" style="1" customWidth="1"/>
    <col min="14616" max="14616" width="17.33203125" style="1" customWidth="1"/>
    <col min="14617" max="14617" width="27.33203125" style="1" customWidth="1"/>
    <col min="14618" max="14630" width="9.33203125" style="1"/>
    <col min="14631" max="14633" width="0" style="1" hidden="1" customWidth="1"/>
    <col min="14634" max="14857" width="9.33203125" style="1"/>
    <col min="14858" max="14858" width="8.6640625" style="1" customWidth="1"/>
    <col min="14859" max="14859" width="7.33203125" style="1" customWidth="1"/>
    <col min="14860" max="14860" width="6.6640625" style="1" customWidth="1"/>
    <col min="14861" max="14862" width="7.6640625" style="1" customWidth="1"/>
    <col min="14863" max="14864" width="6.6640625" style="1" customWidth="1"/>
    <col min="14865" max="14866" width="9.33203125" style="1"/>
    <col min="14867" max="14867" width="7.33203125" style="1" customWidth="1"/>
    <col min="14868" max="14868" width="6.6640625" style="1" customWidth="1"/>
    <col min="14869" max="14870" width="9.33203125" style="1"/>
    <col min="14871" max="14871" width="11.33203125" style="1" customWidth="1"/>
    <col min="14872" max="14872" width="17.33203125" style="1" customWidth="1"/>
    <col min="14873" max="14873" width="27.33203125" style="1" customWidth="1"/>
    <col min="14874" max="14886" width="9.33203125" style="1"/>
    <col min="14887" max="14889" width="0" style="1" hidden="1" customWidth="1"/>
    <col min="14890" max="15113" width="9.33203125" style="1"/>
    <col min="15114" max="15114" width="8.6640625" style="1" customWidth="1"/>
    <col min="15115" max="15115" width="7.33203125" style="1" customWidth="1"/>
    <col min="15116" max="15116" width="6.6640625" style="1" customWidth="1"/>
    <col min="15117" max="15118" width="7.6640625" style="1" customWidth="1"/>
    <col min="15119" max="15120" width="6.6640625" style="1" customWidth="1"/>
    <col min="15121" max="15122" width="9.33203125" style="1"/>
    <col min="15123" max="15123" width="7.33203125" style="1" customWidth="1"/>
    <col min="15124" max="15124" width="6.6640625" style="1" customWidth="1"/>
    <col min="15125" max="15126" width="9.33203125" style="1"/>
    <col min="15127" max="15127" width="11.33203125" style="1" customWidth="1"/>
    <col min="15128" max="15128" width="17.33203125" style="1" customWidth="1"/>
    <col min="15129" max="15129" width="27.33203125" style="1" customWidth="1"/>
    <col min="15130" max="15142" width="9.33203125" style="1"/>
    <col min="15143" max="15145" width="0" style="1" hidden="1" customWidth="1"/>
    <col min="15146" max="15369" width="9.33203125" style="1"/>
    <col min="15370" max="15370" width="8.6640625" style="1" customWidth="1"/>
    <col min="15371" max="15371" width="7.33203125" style="1" customWidth="1"/>
    <col min="15372" max="15372" width="6.6640625" style="1" customWidth="1"/>
    <col min="15373" max="15374" width="7.6640625" style="1" customWidth="1"/>
    <col min="15375" max="15376" width="6.6640625" style="1" customWidth="1"/>
    <col min="15377" max="15378" width="9.33203125" style="1"/>
    <col min="15379" max="15379" width="7.33203125" style="1" customWidth="1"/>
    <col min="15380" max="15380" width="6.6640625" style="1" customWidth="1"/>
    <col min="15381" max="15382" width="9.33203125" style="1"/>
    <col min="15383" max="15383" width="11.33203125" style="1" customWidth="1"/>
    <col min="15384" max="15384" width="17.33203125" style="1" customWidth="1"/>
    <col min="15385" max="15385" width="27.33203125" style="1" customWidth="1"/>
    <col min="15386" max="15398" width="9.33203125" style="1"/>
    <col min="15399" max="15401" width="0" style="1" hidden="1" customWidth="1"/>
    <col min="15402" max="15625" width="9.33203125" style="1"/>
    <col min="15626" max="15626" width="8.6640625" style="1" customWidth="1"/>
    <col min="15627" max="15627" width="7.33203125" style="1" customWidth="1"/>
    <col min="15628" max="15628" width="6.6640625" style="1" customWidth="1"/>
    <col min="15629" max="15630" width="7.6640625" style="1" customWidth="1"/>
    <col min="15631" max="15632" width="6.6640625" style="1" customWidth="1"/>
    <col min="15633" max="15634" width="9.33203125" style="1"/>
    <col min="15635" max="15635" width="7.33203125" style="1" customWidth="1"/>
    <col min="15636" max="15636" width="6.6640625" style="1" customWidth="1"/>
    <col min="15637" max="15638" width="9.33203125" style="1"/>
    <col min="15639" max="15639" width="11.33203125" style="1" customWidth="1"/>
    <col min="15640" max="15640" width="17.33203125" style="1" customWidth="1"/>
    <col min="15641" max="15641" width="27.33203125" style="1" customWidth="1"/>
    <col min="15642" max="15654" width="9.33203125" style="1"/>
    <col min="15655" max="15657" width="0" style="1" hidden="1" customWidth="1"/>
    <col min="15658" max="15881" width="9.33203125" style="1"/>
    <col min="15882" max="15882" width="8.6640625" style="1" customWidth="1"/>
    <col min="15883" max="15883" width="7.33203125" style="1" customWidth="1"/>
    <col min="15884" max="15884" width="6.6640625" style="1" customWidth="1"/>
    <col min="15885" max="15886" width="7.6640625" style="1" customWidth="1"/>
    <col min="15887" max="15888" width="6.6640625" style="1" customWidth="1"/>
    <col min="15889" max="15890" width="9.33203125" style="1"/>
    <col min="15891" max="15891" width="7.33203125" style="1" customWidth="1"/>
    <col min="15892" max="15892" width="6.6640625" style="1" customWidth="1"/>
    <col min="15893" max="15894" width="9.33203125" style="1"/>
    <col min="15895" max="15895" width="11.33203125" style="1" customWidth="1"/>
    <col min="15896" max="15896" width="17.33203125" style="1" customWidth="1"/>
    <col min="15897" max="15897" width="27.33203125" style="1" customWidth="1"/>
    <col min="15898" max="15910" width="9.33203125" style="1"/>
    <col min="15911" max="15913" width="0" style="1" hidden="1" customWidth="1"/>
    <col min="15914" max="16137" width="9.33203125" style="1"/>
    <col min="16138" max="16138" width="8.6640625" style="1" customWidth="1"/>
    <col min="16139" max="16139" width="7.33203125" style="1" customWidth="1"/>
    <col min="16140" max="16140" width="6.6640625" style="1" customWidth="1"/>
    <col min="16141" max="16142" width="7.6640625" style="1" customWidth="1"/>
    <col min="16143" max="16144" width="6.6640625" style="1" customWidth="1"/>
    <col min="16145" max="16146" width="9.33203125" style="1"/>
    <col min="16147" max="16147" width="7.33203125" style="1" customWidth="1"/>
    <col min="16148" max="16148" width="6.6640625" style="1" customWidth="1"/>
    <col min="16149" max="16150" width="9.33203125" style="1"/>
    <col min="16151" max="16151" width="11.33203125" style="1" customWidth="1"/>
    <col min="16152" max="16152" width="17.33203125" style="1" customWidth="1"/>
    <col min="16153" max="16153" width="27.33203125" style="1" customWidth="1"/>
    <col min="16154" max="16166" width="9.33203125" style="1"/>
    <col min="16167" max="16169" width="0" style="1" hidden="1" customWidth="1"/>
    <col min="16170" max="16384" width="9.33203125" style="1"/>
  </cols>
  <sheetData>
    <row r="1" spans="1:47" s="46" customFormat="1" ht="13.8" hidden="1">
      <c r="A1" s="58"/>
      <c r="F1" s="47"/>
      <c r="G1" s="47"/>
      <c r="H1" s="47"/>
      <c r="I1" s="47"/>
      <c r="J1" s="47"/>
      <c r="K1" s="47"/>
      <c r="L1" s="47"/>
      <c r="M1" s="47"/>
      <c r="N1" s="47"/>
      <c r="O1" s="47"/>
      <c r="P1" s="47"/>
      <c r="Q1" s="47"/>
      <c r="AB1" s="50"/>
      <c r="AC1" s="50"/>
      <c r="AD1" s="50"/>
      <c r="AE1" s="50"/>
      <c r="AF1" s="50"/>
      <c r="AG1" s="50"/>
      <c r="AH1" s="50"/>
      <c r="AI1" s="50"/>
      <c r="AJ1" s="50"/>
      <c r="AK1" s="50"/>
      <c r="AL1" s="50"/>
      <c r="AM1" s="50"/>
      <c r="AN1" s="50"/>
      <c r="AO1" s="50"/>
      <c r="AP1" s="50"/>
      <c r="AQ1" s="50"/>
      <c r="AR1" s="50"/>
      <c r="AS1" s="50"/>
      <c r="AT1" s="50"/>
      <c r="AU1" s="50"/>
    </row>
    <row r="2" spans="1:47" s="46" customFormat="1" ht="13.8">
      <c r="A2" s="58"/>
      <c r="F2" s="47"/>
      <c r="G2" s="47"/>
      <c r="H2" s="47"/>
      <c r="I2" s="47"/>
      <c r="J2" s="47"/>
      <c r="K2" s="47"/>
      <c r="L2" s="47"/>
      <c r="M2" s="47"/>
      <c r="N2" s="47"/>
      <c r="O2" s="47"/>
      <c r="P2" s="47"/>
      <c r="Q2" s="47"/>
      <c r="AB2" s="50"/>
      <c r="AC2" s="50"/>
      <c r="AD2" s="50"/>
      <c r="AE2" s="50"/>
      <c r="AF2" s="50"/>
      <c r="AG2" s="50"/>
      <c r="AH2" s="50"/>
      <c r="AI2" s="50"/>
      <c r="AJ2" s="50"/>
      <c r="AK2" s="50"/>
      <c r="AL2" s="50"/>
      <c r="AM2" s="50"/>
      <c r="AN2" s="50"/>
      <c r="AO2" s="50"/>
      <c r="AP2" s="50"/>
      <c r="AQ2" s="50"/>
      <c r="AR2" s="50"/>
      <c r="AS2" s="50"/>
      <c r="AT2" s="50"/>
      <c r="AU2" s="50"/>
    </row>
    <row r="3" spans="1:47" s="46" customFormat="1" ht="14.4" thickBot="1">
      <c r="A3" s="58"/>
      <c r="F3" s="47"/>
      <c r="G3" s="47"/>
      <c r="H3" s="47"/>
      <c r="I3" s="47"/>
      <c r="J3" s="47"/>
      <c r="K3" s="47"/>
      <c r="L3" s="47"/>
      <c r="M3" s="47"/>
      <c r="N3" s="47"/>
      <c r="O3" s="47"/>
      <c r="P3" s="47"/>
      <c r="Q3" s="47"/>
      <c r="AB3" s="50"/>
      <c r="AC3" s="50"/>
      <c r="AD3" s="50"/>
      <c r="AE3" s="50"/>
      <c r="AF3" s="50"/>
      <c r="AG3" s="50"/>
      <c r="AH3" s="50"/>
      <c r="AI3" s="50"/>
      <c r="AJ3" s="50"/>
      <c r="AK3" s="50"/>
      <c r="AL3" s="50"/>
      <c r="AM3" s="50"/>
      <c r="AN3" s="50"/>
      <c r="AO3" s="50"/>
      <c r="AP3" s="50"/>
      <c r="AQ3" s="50"/>
      <c r="AR3" s="50"/>
      <c r="AS3" s="50"/>
      <c r="AT3" s="50"/>
      <c r="AU3" s="50"/>
    </row>
    <row r="4" spans="1:47" s="46" customFormat="1" ht="40.200000000000003" customHeight="1">
      <c r="A4" s="58"/>
      <c r="B4" s="1569" t="s">
        <v>248</v>
      </c>
      <c r="C4" s="1570"/>
      <c r="D4" s="1570"/>
      <c r="E4" s="1570"/>
      <c r="F4" s="1570"/>
      <c r="G4" s="1570"/>
      <c r="H4" s="1570"/>
      <c r="I4" s="1570"/>
      <c r="J4" s="1570"/>
      <c r="K4" s="1570"/>
      <c r="L4" s="1570"/>
      <c r="M4" s="1570"/>
      <c r="N4" s="1570"/>
      <c r="O4" s="1570"/>
      <c r="P4" s="1570"/>
      <c r="Q4" s="1570"/>
      <c r="R4" s="1570"/>
      <c r="S4" s="1570"/>
      <c r="T4" s="1570"/>
      <c r="U4" s="1570"/>
      <c r="V4" s="1570"/>
      <c r="W4" s="1570"/>
      <c r="X4" s="1570"/>
      <c r="Y4" s="1571"/>
      <c r="AB4" s="50"/>
      <c r="AC4" s="50"/>
      <c r="AD4" s="50"/>
      <c r="AE4" s="50"/>
      <c r="AF4" s="50"/>
      <c r="AG4" s="50"/>
      <c r="AH4" s="50"/>
      <c r="AI4" s="50"/>
      <c r="AJ4" s="50"/>
      <c r="AK4" s="50"/>
      <c r="AL4" s="50"/>
      <c r="AM4" s="50"/>
      <c r="AN4" s="50"/>
      <c r="AO4" s="50"/>
      <c r="AP4" s="50"/>
      <c r="AQ4" s="50"/>
      <c r="AR4" s="50"/>
      <c r="AS4" s="50"/>
      <c r="AT4" s="50"/>
      <c r="AU4" s="50"/>
    </row>
    <row r="5" spans="1:47" s="46" customFormat="1" ht="40.200000000000003" customHeight="1">
      <c r="A5" s="58"/>
      <c r="B5" s="1572"/>
      <c r="C5" s="1573"/>
      <c r="D5" s="1573"/>
      <c r="E5" s="1573"/>
      <c r="F5" s="1573"/>
      <c r="G5" s="1573"/>
      <c r="H5" s="1573"/>
      <c r="I5" s="1573"/>
      <c r="J5" s="1573"/>
      <c r="K5" s="1573"/>
      <c r="L5" s="1573"/>
      <c r="M5" s="1573"/>
      <c r="N5" s="1573"/>
      <c r="O5" s="1573"/>
      <c r="P5" s="1573"/>
      <c r="Q5" s="1573"/>
      <c r="R5" s="1573"/>
      <c r="S5" s="1573"/>
      <c r="T5" s="1573"/>
      <c r="U5" s="1573"/>
      <c r="V5" s="1573"/>
      <c r="W5" s="1573"/>
      <c r="X5" s="1573"/>
      <c r="Y5" s="1574"/>
      <c r="AB5" s="50"/>
      <c r="AC5" s="50"/>
      <c r="AD5" s="50"/>
      <c r="AE5" s="50"/>
      <c r="AF5" s="50"/>
      <c r="AG5" s="50"/>
      <c r="AH5" s="50"/>
      <c r="AI5" s="50"/>
      <c r="AJ5" s="50"/>
      <c r="AK5" s="50"/>
      <c r="AL5" s="50"/>
      <c r="AM5" s="50"/>
      <c r="AN5" s="50"/>
      <c r="AO5" s="50"/>
      <c r="AP5" s="50"/>
      <c r="AQ5" s="50"/>
      <c r="AR5" s="50"/>
      <c r="AS5" s="50"/>
      <c r="AT5" s="50"/>
      <c r="AU5" s="50"/>
    </row>
    <row r="6" spans="1:47" s="46" customFormat="1" ht="40.200000000000003" customHeight="1" thickBot="1">
      <c r="A6" s="58"/>
      <c r="B6" s="1575"/>
      <c r="C6" s="1576"/>
      <c r="D6" s="1576"/>
      <c r="E6" s="1576"/>
      <c r="F6" s="1576"/>
      <c r="G6" s="1576"/>
      <c r="H6" s="1576"/>
      <c r="I6" s="1576"/>
      <c r="J6" s="1576"/>
      <c r="K6" s="1576"/>
      <c r="L6" s="1576"/>
      <c r="M6" s="1576"/>
      <c r="N6" s="1576"/>
      <c r="O6" s="1576"/>
      <c r="P6" s="1576"/>
      <c r="Q6" s="1576"/>
      <c r="R6" s="1576"/>
      <c r="S6" s="1576"/>
      <c r="T6" s="1576"/>
      <c r="U6" s="1576"/>
      <c r="V6" s="1576"/>
      <c r="W6" s="1576"/>
      <c r="X6" s="1576"/>
      <c r="Y6" s="1577"/>
      <c r="AB6" s="50"/>
      <c r="AC6" s="50"/>
      <c r="AD6" s="50"/>
      <c r="AE6" s="50"/>
      <c r="AF6" s="50"/>
      <c r="AG6" s="50"/>
      <c r="AH6" s="50"/>
      <c r="AI6" s="50"/>
      <c r="AJ6" s="50"/>
      <c r="AK6" s="50"/>
      <c r="AL6" s="50"/>
      <c r="AM6" s="50"/>
      <c r="AN6" s="50"/>
      <c r="AO6" s="50"/>
      <c r="AP6" s="50"/>
      <c r="AQ6" s="50"/>
      <c r="AR6" s="50"/>
      <c r="AS6" s="50"/>
      <c r="AT6" s="50"/>
      <c r="AU6" s="50"/>
    </row>
    <row r="7" spans="1:47" s="58" customFormat="1" ht="13.8">
      <c r="B7" s="88"/>
      <c r="F7" s="89"/>
      <c r="G7" s="89"/>
      <c r="H7" s="89"/>
      <c r="I7" s="89"/>
      <c r="J7" s="89"/>
      <c r="K7" s="89"/>
      <c r="L7" s="89"/>
      <c r="M7" s="89"/>
      <c r="N7" s="89"/>
      <c r="O7" s="89"/>
      <c r="P7" s="89"/>
      <c r="Q7" s="89"/>
      <c r="AB7" s="49"/>
      <c r="AC7" s="49"/>
      <c r="AD7" s="49"/>
      <c r="AE7" s="49"/>
      <c r="AF7" s="49"/>
      <c r="AG7" s="49"/>
      <c r="AH7" s="49"/>
      <c r="AI7" s="49"/>
      <c r="AJ7" s="49"/>
      <c r="AK7" s="49"/>
      <c r="AL7" s="49"/>
      <c r="AM7" s="49"/>
      <c r="AN7" s="49"/>
      <c r="AO7" s="49"/>
      <c r="AP7" s="49"/>
      <c r="AQ7" s="49"/>
      <c r="AR7" s="49"/>
      <c r="AS7" s="49"/>
      <c r="AT7" s="49"/>
      <c r="AU7" s="49"/>
    </row>
    <row r="8" spans="1:47" ht="34.950000000000003" customHeight="1">
      <c r="B8" s="1564" t="s">
        <v>249</v>
      </c>
      <c r="C8" s="1565"/>
      <c r="D8" s="1565"/>
      <c r="E8" s="1565"/>
      <c r="F8" s="1566"/>
      <c r="G8" s="1049">
        <f>('0. PAR'!AO9)</f>
        <v>0</v>
      </c>
      <c r="H8" s="1050"/>
      <c r="I8" s="1050"/>
      <c r="J8" s="1050"/>
      <c r="K8" s="1051"/>
      <c r="L8" s="57"/>
      <c r="M8" s="57"/>
      <c r="N8" s="1565" t="s">
        <v>167</v>
      </c>
      <c r="O8" s="1565"/>
      <c r="P8" s="1565"/>
      <c r="Q8" s="1578">
        <f>('0. PAR'!AO12)</f>
        <v>0</v>
      </c>
      <c r="R8" s="1579"/>
      <c r="S8" s="1579"/>
      <c r="T8" s="1579"/>
      <c r="U8" s="1579"/>
      <c r="V8" s="1580"/>
      <c r="W8" s="58"/>
      <c r="X8" s="58"/>
      <c r="Y8" s="58"/>
    </row>
    <row r="9" spans="1:47" ht="34.950000000000003" customHeight="1">
      <c r="B9" s="1564" t="s">
        <v>250</v>
      </c>
      <c r="C9" s="1565"/>
      <c r="D9" s="1565"/>
      <c r="E9" s="1565"/>
      <c r="F9" s="1566"/>
      <c r="G9" s="1567">
        <f>('0. PAR'!I8)</f>
        <v>0</v>
      </c>
      <c r="H9" s="1422"/>
      <c r="I9" s="1422"/>
      <c r="J9" s="1422"/>
      <c r="K9" s="1568"/>
      <c r="L9" s="57"/>
      <c r="M9" s="57"/>
      <c r="N9" s="1565" t="s">
        <v>251</v>
      </c>
      <c r="O9" s="1565"/>
      <c r="P9" s="1565"/>
      <c r="Q9" s="1581"/>
      <c r="R9" s="1582"/>
      <c r="S9" s="1582"/>
      <c r="T9" s="1582"/>
      <c r="U9" s="1582"/>
      <c r="V9" s="1583"/>
      <c r="W9" s="58"/>
      <c r="X9" s="58"/>
      <c r="Y9" s="58"/>
    </row>
    <row r="10" spans="1:47" ht="34.950000000000003" customHeight="1">
      <c r="B10" s="1564" t="s">
        <v>252</v>
      </c>
      <c r="C10" s="1565"/>
      <c r="D10" s="1565"/>
      <c r="E10" s="1565"/>
      <c r="F10" s="1566"/>
      <c r="G10" s="1567">
        <f>('0. PAR'!I9)</f>
        <v>0</v>
      </c>
      <c r="H10" s="1422"/>
      <c r="I10" s="1422"/>
      <c r="J10" s="1422"/>
      <c r="K10" s="1568"/>
      <c r="L10" s="57"/>
      <c r="M10" s="57"/>
      <c r="N10" s="58"/>
      <c r="O10" s="58"/>
      <c r="P10" s="58"/>
      <c r="Q10" s="58"/>
      <c r="R10" s="58"/>
      <c r="S10" s="58"/>
      <c r="T10" s="58"/>
      <c r="U10" s="58"/>
      <c r="V10" s="58"/>
      <c r="W10" s="58"/>
      <c r="X10" s="58"/>
      <c r="Y10" s="58"/>
    </row>
    <row r="11" spans="1:47" ht="70.2" customHeight="1">
      <c r="B11" s="1564" t="s">
        <v>253</v>
      </c>
      <c r="C11" s="1565"/>
      <c r="D11" s="1565"/>
      <c r="E11" s="1565"/>
      <c r="F11" s="1566"/>
      <c r="G11" s="1567">
        <f>('0. PAR'!AO8)</f>
        <v>0</v>
      </c>
      <c r="H11" s="1422"/>
      <c r="I11" s="1422"/>
      <c r="J11" s="1422"/>
      <c r="K11" s="1568"/>
      <c r="L11" s="40"/>
      <c r="M11" s="40"/>
      <c r="N11" s="58"/>
      <c r="O11" s="58"/>
      <c r="P11" s="58"/>
      <c r="Q11" s="58"/>
      <c r="R11" s="58"/>
      <c r="S11" s="58"/>
      <c r="T11" s="58"/>
      <c r="U11" s="58"/>
      <c r="V11" s="58"/>
      <c r="W11" s="58"/>
      <c r="X11" s="58"/>
      <c r="Y11" s="58"/>
      <c r="AL11" s="34" t="s">
        <v>207</v>
      </c>
      <c r="AM11" s="34" t="s">
        <v>208</v>
      </c>
      <c r="AN11" s="34" t="s">
        <v>209</v>
      </c>
      <c r="AO11" s="34" t="s">
        <v>210</v>
      </c>
    </row>
    <row r="12" spans="1:47" ht="17.100000000000001" customHeight="1" thickBot="1">
      <c r="B12" s="1404"/>
      <c r="C12" s="1405"/>
      <c r="D12" s="1405"/>
      <c r="E12" s="1405"/>
      <c r="F12" s="1405"/>
      <c r="G12" s="1405"/>
      <c r="H12" s="1405"/>
      <c r="I12" s="1405"/>
      <c r="J12" s="1405"/>
      <c r="K12" s="1405"/>
      <c r="L12" s="1405"/>
      <c r="M12" s="1405"/>
      <c r="N12" s="1405"/>
      <c r="O12" s="1405"/>
      <c r="P12" s="1405"/>
      <c r="Q12" s="1405"/>
      <c r="R12" s="1405"/>
      <c r="S12" s="1405"/>
      <c r="T12" s="1405"/>
      <c r="U12" s="1405"/>
      <c r="V12" s="1405"/>
      <c r="W12" s="1405"/>
      <c r="X12" s="1405"/>
      <c r="Y12" s="1405"/>
    </row>
    <row r="13" spans="1:47" ht="45" customHeight="1">
      <c r="B13" s="1535" t="s">
        <v>254</v>
      </c>
      <c r="C13" s="1538" t="s">
        <v>255</v>
      </c>
      <c r="D13" s="1538"/>
      <c r="E13" s="1541" t="s">
        <v>256</v>
      </c>
      <c r="F13" s="1541" t="s">
        <v>257</v>
      </c>
      <c r="G13" s="1544" t="s">
        <v>258</v>
      </c>
      <c r="H13" s="1544"/>
      <c r="I13" s="1544"/>
      <c r="J13" s="1544"/>
      <c r="K13" s="1544"/>
      <c r="L13" s="1544"/>
      <c r="M13" s="1544"/>
      <c r="N13" s="1544"/>
      <c r="O13" s="1544"/>
      <c r="P13" s="1544"/>
      <c r="Q13" s="1538" t="s">
        <v>259</v>
      </c>
      <c r="R13" s="1545"/>
      <c r="S13" s="1535" t="s">
        <v>260</v>
      </c>
      <c r="T13" s="1546"/>
      <c r="U13" s="1551" t="s">
        <v>261</v>
      </c>
      <c r="V13" s="1552"/>
      <c r="W13" s="1552"/>
      <c r="X13" s="1552"/>
      <c r="Y13" s="1553"/>
      <c r="AL13" s="34" t="s">
        <v>262</v>
      </c>
      <c r="AM13" s="34" t="s">
        <v>214</v>
      </c>
      <c r="AN13" s="34" t="s">
        <v>215</v>
      </c>
      <c r="AO13" s="319" t="s">
        <v>263</v>
      </c>
      <c r="AP13" s="37"/>
      <c r="AQ13" s="37"/>
      <c r="AR13" s="37"/>
      <c r="AS13" s="37"/>
    </row>
    <row r="14" spans="1:47" ht="25.2" customHeight="1">
      <c r="B14" s="1536"/>
      <c r="C14" s="1539"/>
      <c r="D14" s="1539"/>
      <c r="E14" s="1542"/>
      <c r="F14" s="1542"/>
      <c r="G14" s="1539" t="s">
        <v>264</v>
      </c>
      <c r="H14" s="1539"/>
      <c r="I14" s="1539" t="s">
        <v>265</v>
      </c>
      <c r="J14" s="1539"/>
      <c r="K14" s="1539" t="s">
        <v>266</v>
      </c>
      <c r="L14" s="1539"/>
      <c r="M14" s="1539" t="s">
        <v>267</v>
      </c>
      <c r="N14" s="1539"/>
      <c r="O14" s="1539" t="s">
        <v>268</v>
      </c>
      <c r="P14" s="1539"/>
      <c r="Q14" s="1539" t="s">
        <v>269</v>
      </c>
      <c r="R14" s="1563" t="s">
        <v>270</v>
      </c>
      <c r="S14" s="1536"/>
      <c r="T14" s="1547"/>
      <c r="U14" s="1554"/>
      <c r="V14" s="1555"/>
      <c r="W14" s="1555"/>
      <c r="X14" s="1555"/>
      <c r="Y14" s="1556"/>
      <c r="AL14" s="34" t="s">
        <v>271</v>
      </c>
      <c r="AM14" s="38" t="s">
        <v>272</v>
      </c>
      <c r="AN14" s="38" t="s">
        <v>273</v>
      </c>
      <c r="AP14" s="37"/>
      <c r="AQ14" s="37"/>
      <c r="AR14" s="37"/>
      <c r="AS14" s="37"/>
    </row>
    <row r="15" spans="1:47" ht="42.75" customHeight="1" thickBot="1">
      <c r="B15" s="1537"/>
      <c r="C15" s="1540"/>
      <c r="D15" s="1540"/>
      <c r="E15" s="1543"/>
      <c r="F15" s="1543"/>
      <c r="G15" s="635" t="s">
        <v>269</v>
      </c>
      <c r="H15" s="635" t="s">
        <v>270</v>
      </c>
      <c r="I15" s="635" t="s">
        <v>269</v>
      </c>
      <c r="J15" s="635" t="s">
        <v>270</v>
      </c>
      <c r="K15" s="635" t="s">
        <v>269</v>
      </c>
      <c r="L15" s="635" t="s">
        <v>270</v>
      </c>
      <c r="M15" s="635" t="s">
        <v>269</v>
      </c>
      <c r="N15" s="635" t="s">
        <v>270</v>
      </c>
      <c r="O15" s="635" t="s">
        <v>269</v>
      </c>
      <c r="P15" s="635" t="s">
        <v>270</v>
      </c>
      <c r="Q15" s="1540"/>
      <c r="R15" s="1557"/>
      <c r="S15" s="1537"/>
      <c r="T15" s="1548"/>
      <c r="U15" s="1584" t="s">
        <v>274</v>
      </c>
      <c r="V15" s="1585"/>
      <c r="W15" s="1557" t="s">
        <v>275</v>
      </c>
      <c r="X15" s="1558"/>
      <c r="Y15" s="1559"/>
      <c r="AL15" s="34" t="s">
        <v>276</v>
      </c>
      <c r="AM15" s="34" t="s">
        <v>277</v>
      </c>
      <c r="AN15" s="34" t="s">
        <v>278</v>
      </c>
      <c r="AO15" s="319" t="s">
        <v>279</v>
      </c>
      <c r="AP15" s="37"/>
      <c r="AQ15" s="37"/>
      <c r="AR15" s="37"/>
      <c r="AS15" s="37"/>
    </row>
    <row r="16" spans="1:47" s="36" customFormat="1" ht="22.2" customHeight="1">
      <c r="A16" s="72"/>
      <c r="B16" s="636"/>
      <c r="C16" s="1517"/>
      <c r="D16" s="1517"/>
      <c r="E16" s="637"/>
      <c r="F16" s="637"/>
      <c r="G16" s="295"/>
      <c r="H16" s="295"/>
      <c r="I16" s="295"/>
      <c r="J16" s="295"/>
      <c r="K16" s="295"/>
      <c r="L16" s="295"/>
      <c r="M16" s="295"/>
      <c r="N16" s="295"/>
      <c r="O16" s="295"/>
      <c r="P16" s="295"/>
      <c r="Q16" s="577"/>
      <c r="R16" s="296"/>
      <c r="S16" s="1560"/>
      <c r="T16" s="1561"/>
      <c r="U16" s="1549"/>
      <c r="V16" s="1550"/>
      <c r="W16" s="1550"/>
      <c r="X16" s="1550"/>
      <c r="Y16" s="1562"/>
      <c r="AB16" s="246"/>
      <c r="AC16" s="246"/>
      <c r="AD16" s="246"/>
      <c r="AE16" s="246"/>
      <c r="AF16" s="246"/>
      <c r="AG16" s="246"/>
      <c r="AH16" s="246"/>
      <c r="AI16" s="246"/>
      <c r="AJ16" s="246"/>
      <c r="AK16" s="246"/>
      <c r="AL16" s="247"/>
      <c r="AM16" s="247" t="s">
        <v>280</v>
      </c>
      <c r="AN16" s="246" t="s">
        <v>281</v>
      </c>
      <c r="AO16" s="246"/>
      <c r="AP16" s="248"/>
      <c r="AQ16" s="248"/>
      <c r="AR16" s="248"/>
      <c r="AS16" s="248"/>
      <c r="AT16" s="246"/>
      <c r="AU16" s="246"/>
    </row>
    <row r="17" spans="2:45" ht="22.2" customHeight="1">
      <c r="B17" s="636"/>
      <c r="C17" s="1517"/>
      <c r="D17" s="1517"/>
      <c r="E17" s="637"/>
      <c r="F17" s="637"/>
      <c r="G17" s="638"/>
      <c r="H17" s="638"/>
      <c r="I17" s="638"/>
      <c r="J17" s="638"/>
      <c r="K17" s="638"/>
      <c r="L17" s="638"/>
      <c r="M17" s="638"/>
      <c r="N17" s="638"/>
      <c r="O17" s="638"/>
      <c r="P17" s="638"/>
      <c r="Q17" s="577"/>
      <c r="R17" s="639"/>
      <c r="S17" s="1523"/>
      <c r="T17" s="1524"/>
      <c r="U17" s="1525"/>
      <c r="V17" s="1526"/>
      <c r="W17" s="1533"/>
      <c r="X17" s="1533"/>
      <c r="Y17" s="1534"/>
      <c r="AN17" s="34" t="s">
        <v>282</v>
      </c>
      <c r="AO17" s="319" t="s">
        <v>283</v>
      </c>
      <c r="AP17" s="37"/>
      <c r="AQ17" s="37"/>
      <c r="AR17" s="37"/>
      <c r="AS17" s="37"/>
    </row>
    <row r="18" spans="2:45" ht="22.2" customHeight="1">
      <c r="B18" s="636"/>
      <c r="C18" s="1517"/>
      <c r="D18" s="1517"/>
      <c r="E18" s="637"/>
      <c r="F18" s="637"/>
      <c r="G18" s="638"/>
      <c r="H18" s="638"/>
      <c r="I18" s="638"/>
      <c r="J18" s="638"/>
      <c r="K18" s="638"/>
      <c r="L18" s="638"/>
      <c r="M18" s="638"/>
      <c r="N18" s="638"/>
      <c r="O18" s="638"/>
      <c r="P18" s="638"/>
      <c r="Q18" s="640"/>
      <c r="R18" s="641"/>
      <c r="S18" s="1509"/>
      <c r="T18" s="1510"/>
      <c r="U18" s="1525"/>
      <c r="V18" s="1526"/>
      <c r="W18" s="1533"/>
      <c r="X18" s="1533"/>
      <c r="Y18" s="1534"/>
      <c r="AN18" s="34" t="s">
        <v>228</v>
      </c>
      <c r="AP18" s="37"/>
      <c r="AQ18" s="37"/>
      <c r="AR18" s="37"/>
      <c r="AS18" s="37"/>
    </row>
    <row r="19" spans="2:45" ht="22.2" customHeight="1">
      <c r="B19" s="636"/>
      <c r="C19" s="1517"/>
      <c r="D19" s="1517"/>
      <c r="E19" s="637"/>
      <c r="F19" s="637"/>
      <c r="G19" s="638"/>
      <c r="H19" s="638"/>
      <c r="I19" s="638"/>
      <c r="J19" s="638"/>
      <c r="K19" s="638"/>
      <c r="L19" s="638"/>
      <c r="M19" s="638"/>
      <c r="N19" s="638"/>
      <c r="O19" s="638"/>
      <c r="P19" s="638"/>
      <c r="Q19" s="640"/>
      <c r="R19" s="641"/>
      <c r="S19" s="1509"/>
      <c r="T19" s="1510"/>
      <c r="U19" s="1525"/>
      <c r="V19" s="1526"/>
      <c r="W19" s="1533"/>
      <c r="X19" s="1533"/>
      <c r="Y19" s="1534"/>
      <c r="AN19" s="34" t="s">
        <v>284</v>
      </c>
      <c r="AO19" s="319" t="s">
        <v>285</v>
      </c>
      <c r="AP19" s="37"/>
    </row>
    <row r="20" spans="2:45" ht="22.2" customHeight="1">
      <c r="B20" s="636"/>
      <c r="C20" s="1517"/>
      <c r="D20" s="1517"/>
      <c r="E20" s="637"/>
      <c r="F20" s="637"/>
      <c r="G20" s="638"/>
      <c r="H20" s="638"/>
      <c r="I20" s="638"/>
      <c r="J20" s="638"/>
      <c r="K20" s="638"/>
      <c r="L20" s="638"/>
      <c r="M20" s="638"/>
      <c r="N20" s="638"/>
      <c r="O20" s="638"/>
      <c r="P20" s="638"/>
      <c r="Q20" s="640"/>
      <c r="R20" s="641"/>
      <c r="S20" s="1509"/>
      <c r="T20" s="1510"/>
      <c r="U20" s="1525"/>
      <c r="V20" s="1526"/>
      <c r="W20" s="1533"/>
      <c r="X20" s="1533"/>
      <c r="Y20" s="1534"/>
      <c r="AP20" s="37"/>
    </row>
    <row r="21" spans="2:45" ht="22.2" customHeight="1">
      <c r="B21" s="636"/>
      <c r="C21" s="1518"/>
      <c r="D21" s="1519"/>
      <c r="E21" s="637"/>
      <c r="F21" s="637"/>
      <c r="G21" s="638"/>
      <c r="H21" s="638"/>
      <c r="I21" s="638"/>
      <c r="J21" s="638"/>
      <c r="K21" s="638"/>
      <c r="L21" s="638"/>
      <c r="M21" s="638"/>
      <c r="N21" s="638"/>
      <c r="O21" s="638"/>
      <c r="P21" s="638"/>
      <c r="Q21" s="640"/>
      <c r="R21" s="641"/>
      <c r="S21" s="1509"/>
      <c r="T21" s="1510"/>
      <c r="U21" s="1525"/>
      <c r="V21" s="1526"/>
      <c r="W21" s="1533"/>
      <c r="X21" s="1533"/>
      <c r="Y21" s="1534"/>
      <c r="AP21" s="37"/>
    </row>
    <row r="22" spans="2:45" ht="22.2" customHeight="1">
      <c r="B22" s="636"/>
      <c r="C22" s="1520"/>
      <c r="D22" s="1517"/>
      <c r="E22" s="637"/>
      <c r="F22" s="637"/>
      <c r="G22" s="638"/>
      <c r="H22" s="638"/>
      <c r="I22" s="638"/>
      <c r="J22" s="638"/>
      <c r="K22" s="638"/>
      <c r="L22" s="638"/>
      <c r="M22" s="638"/>
      <c r="N22" s="638"/>
      <c r="O22" s="638"/>
      <c r="P22" s="638"/>
      <c r="Q22" s="640"/>
      <c r="R22" s="641"/>
      <c r="S22" s="1509"/>
      <c r="T22" s="1510"/>
      <c r="U22" s="1525"/>
      <c r="V22" s="1526"/>
      <c r="W22" s="1533"/>
      <c r="X22" s="1533"/>
      <c r="Y22" s="1534"/>
      <c r="AP22" s="37"/>
    </row>
    <row r="23" spans="2:45" ht="22.2" customHeight="1">
      <c r="B23" s="636"/>
      <c r="C23" s="1518"/>
      <c r="D23" s="1519"/>
      <c r="E23" s="637"/>
      <c r="F23" s="637"/>
      <c r="G23" s="638"/>
      <c r="H23" s="638"/>
      <c r="I23" s="638"/>
      <c r="J23" s="638"/>
      <c r="K23" s="638"/>
      <c r="L23" s="638"/>
      <c r="M23" s="638"/>
      <c r="N23" s="638"/>
      <c r="O23" s="638"/>
      <c r="P23" s="638"/>
      <c r="Q23" s="640"/>
      <c r="R23" s="641"/>
      <c r="S23" s="1509"/>
      <c r="T23" s="1510"/>
      <c r="U23" s="1525"/>
      <c r="V23" s="1526"/>
      <c r="W23" s="1533"/>
      <c r="X23" s="1533"/>
      <c r="Y23" s="1534"/>
      <c r="AP23" s="37"/>
    </row>
    <row r="24" spans="2:45" ht="22.2" customHeight="1">
      <c r="B24" s="636"/>
      <c r="C24" s="1518"/>
      <c r="D24" s="1519"/>
      <c r="E24" s="637"/>
      <c r="F24" s="637"/>
      <c r="G24" s="638"/>
      <c r="H24" s="638"/>
      <c r="I24" s="638"/>
      <c r="J24" s="638"/>
      <c r="K24" s="638"/>
      <c r="L24" s="638"/>
      <c r="M24" s="638"/>
      <c r="N24" s="638"/>
      <c r="O24" s="638"/>
      <c r="P24" s="638"/>
      <c r="Q24" s="640"/>
      <c r="R24" s="641"/>
      <c r="S24" s="1509"/>
      <c r="T24" s="1510"/>
      <c r="U24" s="1525"/>
      <c r="V24" s="1526"/>
      <c r="W24" s="1533"/>
      <c r="X24" s="1533"/>
      <c r="Y24" s="1534"/>
      <c r="AP24" s="37"/>
    </row>
    <row r="25" spans="2:45" ht="22.2" customHeight="1">
      <c r="B25" s="636"/>
      <c r="C25" s="1518"/>
      <c r="D25" s="1519"/>
      <c r="E25" s="637"/>
      <c r="F25" s="637"/>
      <c r="G25" s="638"/>
      <c r="H25" s="638"/>
      <c r="I25" s="638"/>
      <c r="J25" s="638"/>
      <c r="K25" s="638"/>
      <c r="L25" s="638"/>
      <c r="M25" s="638"/>
      <c r="N25" s="638"/>
      <c r="O25" s="638"/>
      <c r="P25" s="638"/>
      <c r="Q25" s="640"/>
      <c r="R25" s="641"/>
      <c r="S25" s="1509"/>
      <c r="T25" s="1510"/>
      <c r="U25" s="1525"/>
      <c r="V25" s="1526"/>
      <c r="W25" s="1533"/>
      <c r="X25" s="1533"/>
      <c r="Y25" s="1534"/>
      <c r="AP25" s="37"/>
    </row>
    <row r="26" spans="2:45" ht="22.2" customHeight="1">
      <c r="B26" s="636"/>
      <c r="C26" s="1518"/>
      <c r="D26" s="1519"/>
      <c r="E26" s="637"/>
      <c r="F26" s="637"/>
      <c r="G26" s="638"/>
      <c r="H26" s="638"/>
      <c r="I26" s="638"/>
      <c r="J26" s="638"/>
      <c r="K26" s="638"/>
      <c r="L26" s="638"/>
      <c r="M26" s="638"/>
      <c r="N26" s="638"/>
      <c r="O26" s="638"/>
      <c r="P26" s="638"/>
      <c r="Q26" s="640"/>
      <c r="R26" s="641"/>
      <c r="S26" s="1509"/>
      <c r="T26" s="1510"/>
      <c r="U26" s="1525"/>
      <c r="V26" s="1526"/>
      <c r="W26" s="1533"/>
      <c r="X26" s="1533"/>
      <c r="Y26" s="1534"/>
      <c r="AP26" s="37"/>
    </row>
    <row r="27" spans="2:45" ht="22.2" customHeight="1">
      <c r="B27" s="636"/>
      <c r="C27" s="1518"/>
      <c r="D27" s="1519"/>
      <c r="E27" s="637"/>
      <c r="F27" s="637"/>
      <c r="G27" s="638"/>
      <c r="H27" s="638"/>
      <c r="I27" s="638"/>
      <c r="J27" s="638"/>
      <c r="K27" s="638"/>
      <c r="L27" s="638"/>
      <c r="M27" s="638"/>
      <c r="N27" s="638"/>
      <c r="O27" s="638"/>
      <c r="P27" s="638"/>
      <c r="Q27" s="640"/>
      <c r="R27" s="641"/>
      <c r="S27" s="1509"/>
      <c r="T27" s="1510"/>
      <c r="U27" s="1525"/>
      <c r="V27" s="1526"/>
      <c r="W27" s="1533"/>
      <c r="X27" s="1533"/>
      <c r="Y27" s="1534"/>
      <c r="AP27" s="37"/>
    </row>
    <row r="28" spans="2:45" ht="22.2" customHeight="1">
      <c r="B28" s="636"/>
      <c r="C28" s="1518"/>
      <c r="D28" s="1519"/>
      <c r="E28" s="637"/>
      <c r="F28" s="637"/>
      <c r="G28" s="638"/>
      <c r="H28" s="638"/>
      <c r="I28" s="638"/>
      <c r="J28" s="638"/>
      <c r="K28" s="638"/>
      <c r="L28" s="638"/>
      <c r="M28" s="638"/>
      <c r="N28" s="638"/>
      <c r="O28" s="638"/>
      <c r="P28" s="638"/>
      <c r="Q28" s="640"/>
      <c r="R28" s="641"/>
      <c r="S28" s="1509"/>
      <c r="T28" s="1510"/>
      <c r="U28" s="1525"/>
      <c r="V28" s="1526"/>
      <c r="W28" s="1533"/>
      <c r="X28" s="1533"/>
      <c r="Y28" s="1534"/>
      <c r="AP28" s="37"/>
    </row>
    <row r="29" spans="2:45" ht="22.2" customHeight="1">
      <c r="B29" s="642"/>
      <c r="C29" s="1521"/>
      <c r="D29" s="1522"/>
      <c r="E29" s="643"/>
      <c r="F29" s="643"/>
      <c r="G29" s="638"/>
      <c r="H29" s="638"/>
      <c r="I29" s="638"/>
      <c r="J29" s="638"/>
      <c r="K29" s="638"/>
      <c r="L29" s="638"/>
      <c r="M29" s="638"/>
      <c r="N29" s="638"/>
      <c r="O29" s="638"/>
      <c r="P29" s="638"/>
      <c r="Q29" s="640"/>
      <c r="R29" s="641"/>
      <c r="S29" s="1509"/>
      <c r="T29" s="1510"/>
      <c r="U29" s="1525"/>
      <c r="V29" s="1526"/>
      <c r="W29" s="1533"/>
      <c r="X29" s="1533"/>
      <c r="Y29" s="1534"/>
      <c r="AN29" s="38" t="s">
        <v>286</v>
      </c>
      <c r="AO29" s="37"/>
    </row>
    <row r="30" spans="2:45" ht="22.2" customHeight="1">
      <c r="B30" s="642"/>
      <c r="C30" s="1521"/>
      <c r="D30" s="1522"/>
      <c r="E30" s="643"/>
      <c r="F30" s="643"/>
      <c r="G30" s="638"/>
      <c r="H30" s="638"/>
      <c r="I30" s="638"/>
      <c r="J30" s="638"/>
      <c r="K30" s="638"/>
      <c r="L30" s="638"/>
      <c r="M30" s="638"/>
      <c r="N30" s="638"/>
      <c r="O30" s="638"/>
      <c r="P30" s="638"/>
      <c r="Q30" s="640"/>
      <c r="R30" s="641"/>
      <c r="S30" s="1509"/>
      <c r="T30" s="1510"/>
      <c r="U30" s="1525"/>
      <c r="V30" s="1526"/>
      <c r="W30" s="1533"/>
      <c r="X30" s="1533"/>
      <c r="Y30" s="1534"/>
      <c r="AN30" s="34" t="s">
        <v>229</v>
      </c>
    </row>
    <row r="31" spans="2:45" ht="22.2" customHeight="1">
      <c r="B31" s="642"/>
      <c r="C31" s="1521"/>
      <c r="D31" s="1522"/>
      <c r="E31" s="643"/>
      <c r="F31" s="643"/>
      <c r="G31" s="638"/>
      <c r="H31" s="638"/>
      <c r="I31" s="638"/>
      <c r="J31" s="638"/>
      <c r="K31" s="638"/>
      <c r="L31" s="638"/>
      <c r="M31" s="638"/>
      <c r="N31" s="638"/>
      <c r="O31" s="638"/>
      <c r="P31" s="638"/>
      <c r="Q31" s="640"/>
      <c r="R31" s="644"/>
      <c r="S31" s="1509"/>
      <c r="T31" s="1510"/>
      <c r="U31" s="1525"/>
      <c r="V31" s="1526"/>
      <c r="W31" s="1533"/>
      <c r="X31" s="1533"/>
      <c r="Y31" s="1534"/>
      <c r="AN31" s="38" t="s">
        <v>287</v>
      </c>
    </row>
    <row r="32" spans="2:45" ht="22.2" customHeight="1">
      <c r="B32" s="642"/>
      <c r="C32" s="1521"/>
      <c r="D32" s="1522"/>
      <c r="E32" s="643"/>
      <c r="F32" s="643"/>
      <c r="G32" s="638"/>
      <c r="H32" s="638"/>
      <c r="I32" s="638"/>
      <c r="J32" s="638"/>
      <c r="K32" s="638"/>
      <c r="L32" s="638"/>
      <c r="M32" s="638"/>
      <c r="N32" s="638"/>
      <c r="O32" s="638"/>
      <c r="P32" s="638"/>
      <c r="Q32" s="640"/>
      <c r="R32" s="644"/>
      <c r="S32" s="1509"/>
      <c r="T32" s="1510"/>
      <c r="U32" s="1525"/>
      <c r="V32" s="1526"/>
      <c r="W32" s="1533"/>
      <c r="X32" s="1533"/>
      <c r="Y32" s="1534"/>
      <c r="AN32" s="34" t="s">
        <v>288</v>
      </c>
    </row>
    <row r="33" spans="1:47" ht="22.2" customHeight="1">
      <c r="B33" s="642"/>
      <c r="C33" s="1521"/>
      <c r="D33" s="1522"/>
      <c r="E33" s="643"/>
      <c r="F33" s="643"/>
      <c r="G33" s="638"/>
      <c r="H33" s="638"/>
      <c r="I33" s="638"/>
      <c r="J33" s="638"/>
      <c r="K33" s="638"/>
      <c r="L33" s="638"/>
      <c r="M33" s="638"/>
      <c r="N33" s="638"/>
      <c r="O33" s="638"/>
      <c r="P33" s="638"/>
      <c r="Q33" s="640"/>
      <c r="R33" s="644"/>
      <c r="S33" s="1509"/>
      <c r="T33" s="1510"/>
      <c r="U33" s="1525"/>
      <c r="V33" s="1526"/>
      <c r="W33" s="1533"/>
      <c r="X33" s="1533"/>
      <c r="Y33" s="1534"/>
    </row>
    <row r="34" spans="1:47" ht="22.2" customHeight="1">
      <c r="B34" s="642"/>
      <c r="C34" s="1521"/>
      <c r="D34" s="1522"/>
      <c r="E34" s="643"/>
      <c r="F34" s="643"/>
      <c r="G34" s="638"/>
      <c r="H34" s="638"/>
      <c r="I34" s="638"/>
      <c r="J34" s="638"/>
      <c r="K34" s="638"/>
      <c r="L34" s="638"/>
      <c r="M34" s="638"/>
      <c r="N34" s="638"/>
      <c r="O34" s="638"/>
      <c r="P34" s="638"/>
      <c r="Q34" s="640"/>
      <c r="R34" s="644"/>
      <c r="S34" s="1509"/>
      <c r="T34" s="1510"/>
      <c r="U34" s="1525"/>
      <c r="V34" s="1526"/>
      <c r="W34" s="1533"/>
      <c r="X34" s="1533"/>
      <c r="Y34" s="1534"/>
    </row>
    <row r="35" spans="1:47" ht="22.2" customHeight="1">
      <c r="B35" s="642"/>
      <c r="C35" s="1521"/>
      <c r="D35" s="1522"/>
      <c r="E35" s="643"/>
      <c r="F35" s="643"/>
      <c r="G35" s="638"/>
      <c r="H35" s="638"/>
      <c r="I35" s="638"/>
      <c r="J35" s="638"/>
      <c r="K35" s="638"/>
      <c r="L35" s="638"/>
      <c r="M35" s="638"/>
      <c r="N35" s="638"/>
      <c r="O35" s="638"/>
      <c r="P35" s="638"/>
      <c r="Q35" s="640"/>
      <c r="R35" s="644"/>
      <c r="S35" s="1509"/>
      <c r="T35" s="1510"/>
      <c r="U35" s="1525"/>
      <c r="V35" s="1526"/>
      <c r="W35" s="1533"/>
      <c r="X35" s="1533"/>
      <c r="Y35" s="1534"/>
    </row>
    <row r="36" spans="1:47" ht="22.2" customHeight="1">
      <c r="B36" s="642"/>
      <c r="C36" s="1521"/>
      <c r="D36" s="1522"/>
      <c r="E36" s="643"/>
      <c r="F36" s="643"/>
      <c r="G36" s="638"/>
      <c r="H36" s="638"/>
      <c r="I36" s="638"/>
      <c r="J36" s="638"/>
      <c r="K36" s="638"/>
      <c r="L36" s="638"/>
      <c r="M36" s="638"/>
      <c r="N36" s="638"/>
      <c r="O36" s="638"/>
      <c r="P36" s="638"/>
      <c r="Q36" s="640"/>
      <c r="R36" s="644"/>
      <c r="S36" s="1509"/>
      <c r="T36" s="1510"/>
      <c r="U36" s="1525"/>
      <c r="V36" s="1526"/>
      <c r="W36" s="1533"/>
      <c r="X36" s="1533"/>
      <c r="Y36" s="1534"/>
    </row>
    <row r="37" spans="1:47" ht="22.2" customHeight="1">
      <c r="B37" s="642"/>
      <c r="C37" s="1521"/>
      <c r="D37" s="1522"/>
      <c r="E37" s="643"/>
      <c r="F37" s="643"/>
      <c r="G37" s="638"/>
      <c r="H37" s="638"/>
      <c r="I37" s="638"/>
      <c r="J37" s="638"/>
      <c r="K37" s="638"/>
      <c r="L37" s="638"/>
      <c r="M37" s="638"/>
      <c r="N37" s="638"/>
      <c r="O37" s="638"/>
      <c r="P37" s="638"/>
      <c r="Q37" s="640"/>
      <c r="R37" s="644"/>
      <c r="S37" s="1509"/>
      <c r="T37" s="1510"/>
      <c r="U37" s="1525"/>
      <c r="V37" s="1526"/>
      <c r="W37" s="1533"/>
      <c r="X37" s="1533"/>
      <c r="Y37" s="1534"/>
    </row>
    <row r="38" spans="1:47" ht="22.2" customHeight="1">
      <c r="B38" s="642"/>
      <c r="C38" s="1521"/>
      <c r="D38" s="1522"/>
      <c r="E38" s="643"/>
      <c r="F38" s="643"/>
      <c r="G38" s="638"/>
      <c r="H38" s="638"/>
      <c r="I38" s="638"/>
      <c r="J38" s="638"/>
      <c r="K38" s="638"/>
      <c r="L38" s="638"/>
      <c r="M38" s="638"/>
      <c r="N38" s="638"/>
      <c r="O38" s="638"/>
      <c r="P38" s="638"/>
      <c r="Q38" s="640"/>
      <c r="R38" s="644"/>
      <c r="S38" s="1523"/>
      <c r="T38" s="1524"/>
      <c r="U38" s="1525"/>
      <c r="V38" s="1526"/>
      <c r="W38" s="1533"/>
      <c r="X38" s="1533"/>
      <c r="Y38" s="1534"/>
      <c r="AN38" s="38" t="s">
        <v>289</v>
      </c>
    </row>
    <row r="39" spans="1:47" ht="22.2" customHeight="1">
      <c r="B39" s="642"/>
      <c r="C39" s="1521"/>
      <c r="D39" s="1522"/>
      <c r="E39" s="643"/>
      <c r="F39" s="643"/>
      <c r="G39" s="638"/>
      <c r="H39" s="638"/>
      <c r="I39" s="638"/>
      <c r="J39" s="638"/>
      <c r="K39" s="638"/>
      <c r="L39" s="638"/>
      <c r="M39" s="638"/>
      <c r="N39" s="638"/>
      <c r="O39" s="638"/>
      <c r="P39" s="638"/>
      <c r="Q39" s="640"/>
      <c r="R39" s="644"/>
      <c r="S39" s="1509"/>
      <c r="T39" s="1510"/>
      <c r="U39" s="1525"/>
      <c r="V39" s="1526"/>
      <c r="W39" s="1533"/>
      <c r="X39" s="1533"/>
      <c r="Y39" s="1534"/>
    </row>
    <row r="40" spans="1:47" ht="22.2" customHeight="1">
      <c r="B40" s="645"/>
      <c r="C40" s="646"/>
      <c r="D40" s="647"/>
      <c r="E40" s="648"/>
      <c r="F40" s="648"/>
      <c r="G40" s="649"/>
      <c r="H40" s="649"/>
      <c r="I40" s="649"/>
      <c r="J40" s="649"/>
      <c r="K40" s="649"/>
      <c r="L40" s="649"/>
      <c r="M40" s="649"/>
      <c r="N40" s="649"/>
      <c r="O40" s="649"/>
      <c r="P40" s="649"/>
      <c r="Q40" s="650"/>
      <c r="R40" s="651"/>
      <c r="S40" s="1509"/>
      <c r="T40" s="1510"/>
      <c r="U40" s="1525"/>
      <c r="V40" s="1526"/>
      <c r="W40" s="1533"/>
      <c r="X40" s="1533"/>
      <c r="Y40" s="1534"/>
    </row>
    <row r="41" spans="1:47" ht="22.2" customHeight="1" thickBot="1">
      <c r="B41" s="297"/>
      <c r="C41" s="1597"/>
      <c r="D41" s="1598"/>
      <c r="E41" s="652"/>
      <c r="F41" s="652"/>
      <c r="G41" s="653"/>
      <c r="H41" s="653"/>
      <c r="I41" s="653"/>
      <c r="J41" s="653"/>
      <c r="K41" s="653"/>
      <c r="L41" s="653"/>
      <c r="M41" s="653"/>
      <c r="N41" s="653"/>
      <c r="O41" s="653"/>
      <c r="P41" s="653"/>
      <c r="Q41" s="654"/>
      <c r="R41" s="655"/>
      <c r="S41" s="1529"/>
      <c r="T41" s="1530"/>
      <c r="U41" s="1531"/>
      <c r="V41" s="1532"/>
      <c r="W41" s="1527"/>
      <c r="X41" s="1527"/>
      <c r="Y41" s="1528"/>
    </row>
    <row r="42" spans="1:47" ht="7.5" customHeight="1" thickBot="1">
      <c r="A42" s="1"/>
      <c r="B42" s="173"/>
      <c r="C42" s="191"/>
      <c r="D42" s="191"/>
      <c r="E42" s="192"/>
      <c r="F42" s="192"/>
      <c r="G42" s="191"/>
      <c r="H42" s="191"/>
      <c r="I42" s="191"/>
      <c r="J42" s="191"/>
      <c r="K42" s="191"/>
      <c r="L42" s="191"/>
      <c r="M42" s="191"/>
      <c r="N42" s="191"/>
      <c r="O42" s="191"/>
      <c r="P42" s="191"/>
      <c r="Q42" s="193"/>
      <c r="R42" s="192"/>
      <c r="S42" s="164"/>
      <c r="T42" s="164"/>
      <c r="U42" s="194"/>
      <c r="V42" s="194"/>
      <c r="W42" s="191"/>
      <c r="X42" s="191"/>
      <c r="Y42" s="191"/>
    </row>
    <row r="43" spans="1:47" s="198" customFormat="1" ht="37.5" customHeight="1" thickBot="1">
      <c r="B43" s="1331" t="s">
        <v>230</v>
      </c>
      <c r="C43" s="1332"/>
      <c r="D43" s="1332"/>
      <c r="E43" s="1332"/>
      <c r="F43" s="1332"/>
      <c r="G43" s="1332"/>
      <c r="H43" s="1332"/>
      <c r="I43" s="1332"/>
      <c r="J43" s="1332"/>
      <c r="K43" s="1332"/>
      <c r="L43" s="1332"/>
      <c r="M43" s="1332"/>
      <c r="N43" s="1332"/>
      <c r="O43" s="1332"/>
      <c r="P43" s="1332"/>
      <c r="Q43" s="1332"/>
      <c r="R43" s="1332"/>
      <c r="S43" s="1332"/>
      <c r="T43" s="1332"/>
      <c r="U43" s="1332"/>
      <c r="V43" s="1332"/>
      <c r="W43" s="1332"/>
      <c r="X43" s="1332"/>
      <c r="Y43" s="1602"/>
      <c r="AB43" s="199"/>
      <c r="AC43" s="199"/>
      <c r="AD43" s="199"/>
      <c r="AE43" s="199"/>
      <c r="AF43" s="199"/>
      <c r="AG43" s="199"/>
      <c r="AH43" s="199"/>
      <c r="AI43" s="199"/>
      <c r="AJ43" s="199"/>
      <c r="AK43" s="199"/>
      <c r="AL43" s="199"/>
      <c r="AM43" s="199"/>
      <c r="AN43" s="199"/>
      <c r="AO43" s="199"/>
      <c r="AP43" s="199"/>
      <c r="AQ43" s="199"/>
      <c r="AR43" s="199"/>
      <c r="AS43" s="199"/>
      <c r="AT43" s="199"/>
      <c r="AU43" s="199"/>
    </row>
    <row r="44" spans="1:47" ht="7.5" customHeight="1" thickBot="1">
      <c r="A44" s="1"/>
      <c r="B44" s="173"/>
      <c r="C44" s="191"/>
      <c r="D44" s="191"/>
      <c r="E44" s="192"/>
      <c r="F44" s="192"/>
      <c r="G44" s="191"/>
      <c r="H44" s="191"/>
      <c r="I44" s="191"/>
      <c r="J44" s="191"/>
      <c r="K44" s="191"/>
      <c r="L44" s="191"/>
      <c r="M44" s="191"/>
      <c r="N44" s="191"/>
      <c r="O44" s="191"/>
      <c r="P44" s="191"/>
      <c r="Q44" s="193"/>
      <c r="R44" s="192"/>
      <c r="S44" s="164"/>
      <c r="T44" s="164"/>
      <c r="U44" s="194"/>
      <c r="V44" s="194"/>
      <c r="W44" s="191"/>
      <c r="X44" s="191"/>
      <c r="Y44" s="191"/>
    </row>
    <row r="45" spans="1:47" s="196" customFormat="1" ht="60" customHeight="1">
      <c r="B45" s="1603" t="s">
        <v>290</v>
      </c>
      <c r="C45" s="1604"/>
      <c r="D45" s="1604"/>
      <c r="E45" s="1604"/>
      <c r="F45" s="1604"/>
      <c r="G45" s="1604"/>
      <c r="H45" s="1604"/>
      <c r="I45" s="1605"/>
      <c r="J45" s="1606" t="s">
        <v>291</v>
      </c>
      <c r="K45" s="1607"/>
      <c r="L45" s="1607"/>
      <c r="M45" s="1607"/>
      <c r="N45" s="1607"/>
      <c r="O45" s="1607"/>
      <c r="P45" s="1607"/>
      <c r="Q45" s="1608"/>
      <c r="R45" s="1609" t="s">
        <v>292</v>
      </c>
      <c r="S45" s="1609"/>
      <c r="T45" s="1609"/>
      <c r="U45" s="1609"/>
      <c r="V45" s="1609"/>
      <c r="W45" s="1609"/>
      <c r="X45" s="1609"/>
      <c r="Y45" s="1610"/>
      <c r="AB45" s="197"/>
      <c r="AC45" s="197"/>
      <c r="AD45" s="197"/>
      <c r="AE45" s="197"/>
      <c r="AF45" s="197"/>
      <c r="AG45" s="197"/>
      <c r="AH45" s="197"/>
      <c r="AI45" s="197"/>
      <c r="AJ45" s="197"/>
      <c r="AK45" s="197"/>
      <c r="AL45" s="197"/>
      <c r="AM45" s="197"/>
      <c r="AN45" s="197"/>
      <c r="AO45" s="197"/>
      <c r="AP45" s="197"/>
      <c r="AQ45" s="197"/>
      <c r="AR45" s="197"/>
      <c r="AS45" s="197"/>
      <c r="AT45" s="197"/>
      <c r="AU45" s="197"/>
    </row>
    <row r="46" spans="1:47" s="196" customFormat="1" ht="37.5" customHeight="1">
      <c r="B46" s="1587" t="s">
        <v>293</v>
      </c>
      <c r="C46" s="1588"/>
      <c r="D46" s="1589" t="s">
        <v>294</v>
      </c>
      <c r="E46" s="1590"/>
      <c r="F46" s="1589" t="s">
        <v>295</v>
      </c>
      <c r="G46" s="1591"/>
      <c r="H46" s="1613" t="s">
        <v>789</v>
      </c>
      <c r="I46" s="1614"/>
      <c r="J46" s="1587" t="s">
        <v>293</v>
      </c>
      <c r="K46" s="1588"/>
      <c r="L46" s="1589" t="s">
        <v>296</v>
      </c>
      <c r="M46" s="1590"/>
      <c r="N46" s="1589" t="s">
        <v>295</v>
      </c>
      <c r="O46" s="1591"/>
      <c r="P46" s="1613" t="s">
        <v>789</v>
      </c>
      <c r="Q46" s="1614"/>
      <c r="R46" s="1587" t="s">
        <v>297</v>
      </c>
      <c r="S46" s="1588"/>
      <c r="T46" s="1589" t="s">
        <v>294</v>
      </c>
      <c r="U46" s="1590"/>
      <c r="V46" s="1589" t="s">
        <v>295</v>
      </c>
      <c r="W46" s="1591"/>
      <c r="X46" s="1613" t="s">
        <v>789</v>
      </c>
      <c r="Y46" s="1614"/>
      <c r="AB46" s="197"/>
      <c r="AC46" s="197"/>
      <c r="AD46" s="197"/>
      <c r="AE46" s="197"/>
      <c r="AF46" s="197"/>
      <c r="AG46" s="197"/>
      <c r="AH46" s="197"/>
      <c r="AI46" s="197"/>
      <c r="AJ46" s="197"/>
      <c r="AK46" s="197"/>
      <c r="AL46" s="197"/>
      <c r="AM46" s="197"/>
      <c r="AN46" s="197"/>
      <c r="AO46" s="197"/>
      <c r="AP46" s="197"/>
      <c r="AQ46" s="197"/>
      <c r="AR46" s="197"/>
      <c r="AS46" s="197"/>
      <c r="AT46" s="197"/>
      <c r="AU46" s="197"/>
    </row>
    <row r="47" spans="1:47" s="196" customFormat="1" ht="70.2" customHeight="1" thickBot="1">
      <c r="B47" s="1586" t="s">
        <v>791</v>
      </c>
      <c r="C47" s="1512"/>
      <c r="D47" s="1511"/>
      <c r="E47" s="1512"/>
      <c r="F47" s="1592" t="str">
        <f>IF(ISBLANK(H47), "REJECT", IF(ISNUMBER(H47), "ACCEPT", "Partially"))</f>
        <v>REJECT</v>
      </c>
      <c r="G47" s="1593"/>
      <c r="H47" s="1611"/>
      <c r="I47" s="1612"/>
      <c r="J47" s="1594" t="s">
        <v>793</v>
      </c>
      <c r="K47" s="1595"/>
      <c r="L47" s="1511"/>
      <c r="M47" s="1512"/>
      <c r="N47" s="1592" t="str">
        <f>IF(ISBLANK(P47), "REJECT", IF(ISNUMBER(P47), "ACCEPT", "Partially"))</f>
        <v>REJECT</v>
      </c>
      <c r="O47" s="1593"/>
      <c r="P47" s="1611"/>
      <c r="Q47" s="1612"/>
      <c r="R47" s="1586" t="s">
        <v>794</v>
      </c>
      <c r="S47" s="1512"/>
      <c r="T47" s="1511"/>
      <c r="U47" s="1596"/>
      <c r="V47" s="1592" t="str">
        <f>IF(ISBLANK(X47), "REJECT", IF(ISNUMBER(X47), "ACCEPT", "Partially"))</f>
        <v>REJECT</v>
      </c>
      <c r="W47" s="1593"/>
      <c r="X47" s="1611"/>
      <c r="Y47" s="1612"/>
      <c r="AB47" s="197"/>
      <c r="AC47" s="197"/>
      <c r="AD47" s="197"/>
      <c r="AE47" s="197"/>
      <c r="AF47" s="197"/>
      <c r="AG47" s="197"/>
      <c r="AH47" s="197"/>
      <c r="AI47" s="197"/>
      <c r="AJ47" s="197"/>
      <c r="AK47" s="197"/>
      <c r="AL47" s="197"/>
      <c r="AM47" s="197"/>
      <c r="AN47" s="197"/>
      <c r="AO47" s="197"/>
      <c r="AP47" s="197"/>
      <c r="AQ47" s="197"/>
      <c r="AR47" s="197"/>
      <c r="AS47" s="197"/>
      <c r="AT47" s="197"/>
      <c r="AU47" s="197"/>
    </row>
    <row r="48" spans="1:47" s="196" customFormat="1" ht="46.5" customHeight="1" thickBot="1">
      <c r="B48" s="1513" t="s">
        <v>788</v>
      </c>
      <c r="C48" s="1514"/>
      <c r="D48" s="1514"/>
      <c r="E48" s="1515"/>
      <c r="F48" s="1615" t="s">
        <v>790</v>
      </c>
      <c r="G48" s="1616"/>
      <c r="H48" s="1611"/>
      <c r="I48" s="1612"/>
      <c r="J48" s="1513" t="s">
        <v>788</v>
      </c>
      <c r="K48" s="1514"/>
      <c r="L48" s="1514"/>
      <c r="M48" s="1515"/>
      <c r="N48" s="1615" t="s">
        <v>790</v>
      </c>
      <c r="O48" s="1620"/>
      <c r="P48" s="1621"/>
      <c r="Q48" s="1622"/>
      <c r="R48" s="1513" t="s">
        <v>788</v>
      </c>
      <c r="S48" s="1514"/>
      <c r="T48" s="1514"/>
      <c r="U48" s="1515"/>
      <c r="V48" s="1615" t="s">
        <v>790</v>
      </c>
      <c r="W48" s="1620"/>
      <c r="X48" s="1621"/>
      <c r="Y48" s="1622"/>
      <c r="AB48" s="197"/>
      <c r="AC48" s="197"/>
      <c r="AD48" s="197"/>
      <c r="AE48" s="197"/>
      <c r="AF48" s="197"/>
      <c r="AG48" s="197"/>
      <c r="AH48" s="197"/>
      <c r="AI48" s="197"/>
      <c r="AJ48" s="197"/>
      <c r="AK48" s="197"/>
      <c r="AL48" s="197"/>
      <c r="AM48" s="197"/>
      <c r="AN48" s="197"/>
      <c r="AO48" s="197"/>
      <c r="AP48" s="197"/>
      <c r="AQ48" s="197"/>
      <c r="AR48" s="197"/>
      <c r="AS48" s="197"/>
      <c r="AT48" s="197"/>
      <c r="AU48" s="197"/>
    </row>
    <row r="49" spans="1:47" s="196" customFormat="1" ht="75" customHeight="1" thickBot="1">
      <c r="B49" s="1617" t="s">
        <v>792</v>
      </c>
      <c r="C49" s="1618"/>
      <c r="D49" s="1618"/>
      <c r="E49" s="1618"/>
      <c r="F49" s="1618"/>
      <c r="G49" s="1618"/>
      <c r="H49" s="1618"/>
      <c r="I49" s="1619"/>
      <c r="J49" s="1617"/>
      <c r="K49" s="1618"/>
      <c r="L49" s="1618"/>
      <c r="M49" s="1618"/>
      <c r="N49" s="1618"/>
      <c r="O49" s="1618"/>
      <c r="P49" s="1618"/>
      <c r="Q49" s="1619"/>
      <c r="R49" s="1617"/>
      <c r="S49" s="1618"/>
      <c r="T49" s="1618"/>
      <c r="U49" s="1618"/>
      <c r="V49" s="1618"/>
      <c r="W49" s="1618"/>
      <c r="X49" s="1618"/>
      <c r="Y49" s="1619"/>
      <c r="AB49" s="197"/>
      <c r="AC49" s="197"/>
      <c r="AD49" s="197"/>
      <c r="AE49" s="197"/>
      <c r="AF49" s="197"/>
      <c r="AG49" s="197"/>
      <c r="AH49" s="197"/>
      <c r="AI49" s="197"/>
      <c r="AJ49" s="197"/>
      <c r="AK49" s="197"/>
      <c r="AL49" s="197"/>
      <c r="AM49" s="197"/>
      <c r="AN49" s="197"/>
      <c r="AO49" s="197"/>
      <c r="AP49" s="197"/>
      <c r="AQ49" s="197"/>
      <c r="AR49" s="197"/>
      <c r="AS49" s="197"/>
      <c r="AT49" s="197"/>
      <c r="AU49" s="197"/>
    </row>
    <row r="50" spans="1:47" ht="27" customHeight="1" thickBot="1">
      <c r="A50" s="1"/>
      <c r="B50" s="1516"/>
      <c r="C50" s="1516"/>
      <c r="D50" s="1516"/>
      <c r="E50" s="1516"/>
      <c r="F50" s="1516"/>
      <c r="G50" s="1516"/>
      <c r="H50" s="1516"/>
      <c r="I50" s="1516"/>
      <c r="J50" s="1516"/>
      <c r="K50" s="1516"/>
      <c r="L50" s="1516"/>
      <c r="M50" s="1516"/>
      <c r="N50" s="1516"/>
      <c r="O50" s="1516"/>
      <c r="P50" s="1516"/>
      <c r="Q50" s="1516"/>
      <c r="R50" s="1516"/>
      <c r="S50" s="1516"/>
      <c r="T50" s="1516"/>
      <c r="U50" s="1516"/>
      <c r="V50" s="1516"/>
      <c r="W50" s="1516"/>
      <c r="X50" s="1516"/>
      <c r="Y50" s="1516"/>
    </row>
    <row r="51" spans="1:47" ht="37.950000000000003" customHeight="1" thickBot="1">
      <c r="A51" s="1"/>
      <c r="B51" s="1599" t="s">
        <v>298</v>
      </c>
      <c r="C51" s="1600"/>
      <c r="D51" s="1600"/>
      <c r="E51" s="1600"/>
      <c r="F51" s="1600"/>
      <c r="G51" s="1600"/>
      <c r="H51" s="1600"/>
      <c r="I51" s="1600"/>
      <c r="J51" s="1600"/>
      <c r="K51" s="1600"/>
      <c r="L51" s="1600"/>
      <c r="M51" s="1600"/>
      <c r="N51" s="1600"/>
      <c r="O51" s="1600"/>
      <c r="P51" s="1600"/>
      <c r="Q51" s="1600"/>
      <c r="R51" s="1600"/>
      <c r="S51" s="1600"/>
      <c r="T51" s="1600"/>
      <c r="U51" s="1600"/>
      <c r="V51" s="1600"/>
      <c r="W51" s="1600"/>
      <c r="X51" s="1600"/>
      <c r="Y51" s="1601"/>
    </row>
    <row r="52" spans="1:47" ht="28.95" customHeight="1">
      <c r="B52" s="22"/>
      <c r="C52" s="16"/>
      <c r="D52" s="16"/>
      <c r="E52" s="16"/>
      <c r="F52" s="22"/>
      <c r="G52" s="22"/>
      <c r="H52" s="22"/>
      <c r="I52" s="16"/>
      <c r="J52" s="16"/>
      <c r="K52" s="16"/>
      <c r="L52" s="16"/>
      <c r="M52" s="16"/>
      <c r="N52" s="16"/>
      <c r="O52" s="16"/>
      <c r="P52" s="16"/>
      <c r="Q52" s="16"/>
      <c r="R52" s="22"/>
      <c r="S52" s="16"/>
      <c r="T52" s="16"/>
      <c r="U52" s="16"/>
      <c r="V52" s="16"/>
      <c r="W52" s="16"/>
      <c r="X52" s="16"/>
      <c r="Y52" s="22"/>
    </row>
    <row r="54" spans="1:47">
      <c r="Y54" s="16"/>
    </row>
  </sheetData>
  <sheetProtection selectLockedCells="1"/>
  <mergeCells count="178">
    <mergeCell ref="F48:G48"/>
    <mergeCell ref="H48:I48"/>
    <mergeCell ref="B49:I49"/>
    <mergeCell ref="N48:O48"/>
    <mergeCell ref="P48:Q48"/>
    <mergeCell ref="V48:W48"/>
    <mergeCell ref="X48:Y48"/>
    <mergeCell ref="J49:Q49"/>
    <mergeCell ref="R49:Y49"/>
    <mergeCell ref="B51:Y51"/>
    <mergeCell ref="S36:T36"/>
    <mergeCell ref="S37:T37"/>
    <mergeCell ref="W40:Y40"/>
    <mergeCell ref="S40:T40"/>
    <mergeCell ref="U40:V40"/>
    <mergeCell ref="U38:V38"/>
    <mergeCell ref="B43:Y43"/>
    <mergeCell ref="B45:I45"/>
    <mergeCell ref="J45:Q45"/>
    <mergeCell ref="R45:Y45"/>
    <mergeCell ref="X47:Y47"/>
    <mergeCell ref="X46:Y46"/>
    <mergeCell ref="H47:I47"/>
    <mergeCell ref="P47:Q47"/>
    <mergeCell ref="H46:I46"/>
    <mergeCell ref="P46:Q46"/>
    <mergeCell ref="L46:M46"/>
    <mergeCell ref="L47:M47"/>
    <mergeCell ref="N46:O46"/>
    <mergeCell ref="N47:O47"/>
    <mergeCell ref="R46:S46"/>
    <mergeCell ref="R47:S47"/>
    <mergeCell ref="T46:U46"/>
    <mergeCell ref="S25:T25"/>
    <mergeCell ref="S26:T26"/>
    <mergeCell ref="S27:T27"/>
    <mergeCell ref="S28:T28"/>
    <mergeCell ref="S33:T33"/>
    <mergeCell ref="S34:T34"/>
    <mergeCell ref="S35:T35"/>
    <mergeCell ref="B47:C47"/>
    <mergeCell ref="B46:C46"/>
    <mergeCell ref="D46:E46"/>
    <mergeCell ref="F46:G46"/>
    <mergeCell ref="F47:G47"/>
    <mergeCell ref="J46:K46"/>
    <mergeCell ref="J47:K47"/>
    <mergeCell ref="T47:U47"/>
    <mergeCell ref="U35:V35"/>
    <mergeCell ref="U36:V36"/>
    <mergeCell ref="U37:V37"/>
    <mergeCell ref="C41:D41"/>
    <mergeCell ref="V46:W46"/>
    <mergeCell ref="V47:W47"/>
    <mergeCell ref="W33:Y33"/>
    <mergeCell ref="W34:Y34"/>
    <mergeCell ref="W35:Y35"/>
    <mergeCell ref="U15:V15"/>
    <mergeCell ref="W25:Y25"/>
    <mergeCell ref="W26:Y26"/>
    <mergeCell ref="W36:Y36"/>
    <mergeCell ref="W37:Y37"/>
    <mergeCell ref="U20:V20"/>
    <mergeCell ref="U21:V21"/>
    <mergeCell ref="U22:V22"/>
    <mergeCell ref="U23:V23"/>
    <mergeCell ref="U24:V24"/>
    <mergeCell ref="U25:V25"/>
    <mergeCell ref="U26:V26"/>
    <mergeCell ref="U27:V27"/>
    <mergeCell ref="W28:Y28"/>
    <mergeCell ref="R14:R15"/>
    <mergeCell ref="B10:F10"/>
    <mergeCell ref="G10:K10"/>
    <mergeCell ref="B11:F11"/>
    <mergeCell ref="G11:K11"/>
    <mergeCell ref="B4:Y6"/>
    <mergeCell ref="B8:F8"/>
    <mergeCell ref="G8:K8"/>
    <mergeCell ref="N8:P8"/>
    <mergeCell ref="Q8:V8"/>
    <mergeCell ref="B9:F9"/>
    <mergeCell ref="G9:K9"/>
    <mergeCell ref="N9:P9"/>
    <mergeCell ref="Q9:V9"/>
    <mergeCell ref="W31:Y31"/>
    <mergeCell ref="U30:V30"/>
    <mergeCell ref="S20:T20"/>
    <mergeCell ref="S21:T21"/>
    <mergeCell ref="B12:Y12"/>
    <mergeCell ref="B13:B15"/>
    <mergeCell ref="C13:D15"/>
    <mergeCell ref="E13:E15"/>
    <mergeCell ref="F13:F15"/>
    <mergeCell ref="G13:P13"/>
    <mergeCell ref="Q13:R13"/>
    <mergeCell ref="S13:T15"/>
    <mergeCell ref="U16:V16"/>
    <mergeCell ref="U13:Y14"/>
    <mergeCell ref="G14:H14"/>
    <mergeCell ref="W15:Y15"/>
    <mergeCell ref="C16:D16"/>
    <mergeCell ref="S16:T16"/>
    <mergeCell ref="W16:Y16"/>
    <mergeCell ref="I14:J14"/>
    <mergeCell ref="K14:L14"/>
    <mergeCell ref="M14:N14"/>
    <mergeCell ref="O14:P14"/>
    <mergeCell ref="Q14:Q15"/>
    <mergeCell ref="U29:V29"/>
    <mergeCell ref="U28:V28"/>
    <mergeCell ref="W20:Y20"/>
    <mergeCell ref="W21:Y21"/>
    <mergeCell ref="W22:Y22"/>
    <mergeCell ref="W23:Y23"/>
    <mergeCell ref="W24:Y24"/>
    <mergeCell ref="W27:Y27"/>
    <mergeCell ref="W30:Y30"/>
    <mergeCell ref="W39:Y39"/>
    <mergeCell ref="U39:V39"/>
    <mergeCell ref="C32:D32"/>
    <mergeCell ref="S32:T32"/>
    <mergeCell ref="W32:Y32"/>
    <mergeCell ref="C38:D38"/>
    <mergeCell ref="C17:D17"/>
    <mergeCell ref="S17:T17"/>
    <mergeCell ref="W17:Y17"/>
    <mergeCell ref="C18:D18"/>
    <mergeCell ref="S18:T18"/>
    <mergeCell ref="W18:Y18"/>
    <mergeCell ref="U17:V17"/>
    <mergeCell ref="U18:V18"/>
    <mergeCell ref="U19:V19"/>
    <mergeCell ref="S23:T23"/>
    <mergeCell ref="S24:T24"/>
    <mergeCell ref="W38:Y38"/>
    <mergeCell ref="C19:D19"/>
    <mergeCell ref="S19:T19"/>
    <mergeCell ref="W19:Y19"/>
    <mergeCell ref="C29:D29"/>
    <mergeCell ref="S29:T29"/>
    <mergeCell ref="W29:Y29"/>
    <mergeCell ref="U41:V41"/>
    <mergeCell ref="C36:D36"/>
    <mergeCell ref="C37:D37"/>
    <mergeCell ref="U31:V31"/>
    <mergeCell ref="U32:V32"/>
    <mergeCell ref="C33:D33"/>
    <mergeCell ref="C34:D34"/>
    <mergeCell ref="C35:D35"/>
    <mergeCell ref="C39:D39"/>
    <mergeCell ref="S39:T39"/>
    <mergeCell ref="C31:D31"/>
    <mergeCell ref="S31:T31"/>
    <mergeCell ref="S22:T22"/>
    <mergeCell ref="D47:E47"/>
    <mergeCell ref="B48:E48"/>
    <mergeCell ref="B50:I50"/>
    <mergeCell ref="J48:M48"/>
    <mergeCell ref="R48:U48"/>
    <mergeCell ref="C20:D20"/>
    <mergeCell ref="C21:D21"/>
    <mergeCell ref="C22:D22"/>
    <mergeCell ref="C23:D23"/>
    <mergeCell ref="C24:D24"/>
    <mergeCell ref="C25:D25"/>
    <mergeCell ref="C26:D26"/>
    <mergeCell ref="C27:D27"/>
    <mergeCell ref="C28:D28"/>
    <mergeCell ref="C30:D30"/>
    <mergeCell ref="S30:T30"/>
    <mergeCell ref="S38:T38"/>
    <mergeCell ref="U33:V33"/>
    <mergeCell ref="U34:V34"/>
    <mergeCell ref="J50:Q50"/>
    <mergeCell ref="R50:Y50"/>
    <mergeCell ref="W41:Y41"/>
    <mergeCell ref="S41:T41"/>
  </mergeCells>
  <conditionalFormatting sqref="G16:G41 I16:I41 K16:K41 M16:M41 O16:O41">
    <cfRule type="cellIs" dxfId="85" priority="57" operator="between">
      <formula>$AA$8</formula>
      <formula>$AA$10</formula>
    </cfRule>
    <cfRule type="cellIs" dxfId="84" priority="58" stopIfTrue="1" operator="notBetween">
      <formula>$E16</formula>
      <formula>$F16</formula>
    </cfRule>
    <cfRule type="cellIs" dxfId="83" priority="59" stopIfTrue="1" operator="between">
      <formula>$E16</formula>
      <formula>$F16</formula>
    </cfRule>
  </conditionalFormatting>
  <conditionalFormatting sqref="H16:H41 J16:J41 L16:L41 N16:N41 P16:P41">
    <cfRule type="cellIs" dxfId="82" priority="60" operator="between">
      <formula>$AA$8</formula>
      <formula>$AA$10</formula>
    </cfRule>
    <cfRule type="cellIs" dxfId="81" priority="61" stopIfTrue="1" operator="notBetween">
      <formula>$E16</formula>
      <formula>$F16</formula>
    </cfRule>
    <cfRule type="cellIs" dxfId="80" priority="62" stopIfTrue="1" operator="between">
      <formula>$E16</formula>
      <formula>$F16</formula>
    </cfRule>
  </conditionalFormatting>
  <conditionalFormatting sqref="G16:P41">
    <cfRule type="containsText" dxfId="79" priority="53" operator="containsText" text="NOK">
      <formula>NOT(ISERROR(SEARCH("NOK",G16)))</formula>
    </cfRule>
    <cfRule type="containsText" dxfId="78" priority="54" operator="containsText" text="OK">
      <formula>NOT(ISERROR(SEARCH("OK",G16)))</formula>
    </cfRule>
  </conditionalFormatting>
  <conditionalFormatting sqref="S51:Y51 K51:P51 C51:H51">
    <cfRule type="expression" dxfId="77" priority="32">
      <formula>COUNTIF(H47,"ACCEPT")+COUNTIF(P47,"ACCEPT")+COUNTIF(X47,"ACCEPT")=3</formula>
    </cfRule>
    <cfRule type="expression" dxfId="76" priority="33">
      <formula>COUNTIF(H47,"ACCEPT")+COUNTIF(P47,"ACCEPT")+COUNTIF(X47,"ACCEPT")&gt;0</formula>
    </cfRule>
    <cfRule type="expression" dxfId="75" priority="34">
      <formula>COUNTIF(H47,"ACCEPT")+COUNTIF(P47,"ACCEPT")+COUNTIF(X47,"ACCEPT")=0</formula>
    </cfRule>
  </conditionalFormatting>
  <conditionalFormatting sqref="F47">
    <cfRule type="cellIs" dxfId="74" priority="29" operator="equal">
      <formula>$AL$15</formula>
    </cfRule>
  </conditionalFormatting>
  <conditionalFormatting sqref="R51">
    <cfRule type="expression" dxfId="73" priority="208">
      <formula>COUNTIF(V47,"ACCEPT")+COUNTIF(AE47,"ACCEPT")+COUNTIF(AM47,"ACCEPT")=3</formula>
    </cfRule>
    <cfRule type="expression" dxfId="72" priority="209">
      <formula>COUNTIF(V47,"ACCEPT")+COUNTIF(AE47,"ACCEPT")+COUNTIF(AM47,"ACCEPT")&gt;0</formula>
    </cfRule>
    <cfRule type="expression" dxfId="71" priority="210">
      <formula>COUNTIF(V47,"ACCEPT")+COUNTIF(AE47,"ACCEPT")+COUNTIF(AM47,"ACCEPT")=0</formula>
    </cfRule>
  </conditionalFormatting>
  <conditionalFormatting sqref="Q51">
    <cfRule type="expression" dxfId="70" priority="217">
      <formula>COUNTIF(#REF!,"ACCEPT")+COUNTIF(AD47,"ACCEPT")+COUNTIF(AL47,"ACCEPT")=3</formula>
    </cfRule>
    <cfRule type="expression" dxfId="69" priority="218">
      <formula>COUNTIF(#REF!,"ACCEPT")+COUNTIF(AD47,"ACCEPT")+COUNTIF(AL47,"ACCEPT")&gt;0</formula>
    </cfRule>
    <cfRule type="expression" dxfId="68" priority="219">
      <formula>COUNTIF(#REF!,"ACCEPT")+COUNTIF(AD47,"ACCEPT")+COUNTIF(AL47,"ACCEPT")=0</formula>
    </cfRule>
  </conditionalFormatting>
  <conditionalFormatting sqref="J51">
    <cfRule type="expression" dxfId="67" priority="220">
      <formula>COUNTIF(N47,"ACCEPT")+COUNTIF(V47,"ACCEPT")+COUNTIF(AE47,"ACCEPT")=3</formula>
    </cfRule>
    <cfRule type="expression" dxfId="66" priority="221">
      <formula>COUNTIF(N47,"ACCEPT")+COUNTIF(V47,"ACCEPT")+COUNTIF(AE47,"ACCEPT")&gt;0</formula>
    </cfRule>
    <cfRule type="expression" dxfId="65" priority="222">
      <formula>COUNTIF(N47,"ACCEPT")+COUNTIF(V47,"ACCEPT")+COUNTIF(AE47,"ACCEPT")=0</formula>
    </cfRule>
  </conditionalFormatting>
  <conditionalFormatting sqref="I51">
    <cfRule type="expression" dxfId="64" priority="238">
      <formula>COUNTIF(#REF!,"ACCEPT")+COUNTIF(#REF!,"ACCEPT")+COUNTIF(AD47,"ACCEPT")=3</formula>
    </cfRule>
    <cfRule type="expression" dxfId="63" priority="239">
      <formula>COUNTIF(#REF!,"ACCEPT")+COUNTIF(#REF!,"ACCEPT")+COUNTIF(AD47,"ACCEPT")&gt;0</formula>
    </cfRule>
    <cfRule type="expression" dxfId="62" priority="240">
      <formula>COUNTIF(#REF!,"ACCEPT")+COUNTIF(#REF!,"ACCEPT")+COUNTIF(AD47,"ACCEPT")=0</formula>
    </cfRule>
  </conditionalFormatting>
  <conditionalFormatting sqref="B51">
    <cfRule type="expression" dxfId="61" priority="241">
      <formula>COUNTIF(F47,"ACCEPT")+COUNTIF(N47,"ACCEPT")+COUNTIF(V47,"ACCEPT")=3</formula>
    </cfRule>
    <cfRule type="expression" dxfId="60" priority="242">
      <formula>COUNTIF(F47,"ACCEPT")+COUNTIF(N47,"ACCEPT")+COUNTIF(V47,"ACCEPT")&gt;0</formula>
    </cfRule>
    <cfRule type="expression" dxfId="59" priority="243">
      <formula>COUNTIF(F47,"ACCEPT")+COUNTIF(N47,"ACCEPT")+COUNTIF(V47,"ACCEPT")=0</formula>
    </cfRule>
  </conditionalFormatting>
  <conditionalFormatting sqref="N47">
    <cfRule type="cellIs" dxfId="58" priority="4" operator="equal">
      <formula>$AL$15</formula>
    </cfRule>
  </conditionalFormatting>
  <conditionalFormatting sqref="V47">
    <cfRule type="cellIs" dxfId="57" priority="1" operator="equal">
      <formula>$AL$15</formula>
    </cfRule>
  </conditionalFormatting>
  <dataValidations count="4">
    <dataValidation type="list" allowBlank="1" showInputMessage="1" showErrorMessage="1" sqref="WWE983054:WWF983086 U44 U65550:Y65582 JS65550:JT65582 TO65550:TP65582 ADK65550:ADL65582 ANG65550:ANH65582 AXC65550:AXD65582 BGY65550:BGZ65582 BQU65550:BQV65582 CAQ65550:CAR65582 CKM65550:CKN65582 CUI65550:CUJ65582 DEE65550:DEF65582 DOA65550:DOB65582 DXW65550:DXX65582 EHS65550:EHT65582 ERO65550:ERP65582 FBK65550:FBL65582 FLG65550:FLH65582 FVC65550:FVD65582 GEY65550:GEZ65582 GOU65550:GOV65582 GYQ65550:GYR65582 HIM65550:HIN65582 HSI65550:HSJ65582 ICE65550:ICF65582 IMA65550:IMB65582 IVW65550:IVX65582 JFS65550:JFT65582 JPO65550:JPP65582 JZK65550:JZL65582 KJG65550:KJH65582 KTC65550:KTD65582 LCY65550:LCZ65582 LMU65550:LMV65582 LWQ65550:LWR65582 MGM65550:MGN65582 MQI65550:MQJ65582 NAE65550:NAF65582 NKA65550:NKB65582 NTW65550:NTX65582 ODS65550:ODT65582 ONO65550:ONP65582 OXK65550:OXL65582 PHG65550:PHH65582 PRC65550:PRD65582 QAY65550:QAZ65582 QKU65550:QKV65582 QUQ65550:QUR65582 REM65550:REN65582 ROI65550:ROJ65582 RYE65550:RYF65582 SIA65550:SIB65582 SRW65550:SRX65582 TBS65550:TBT65582 TLO65550:TLP65582 TVK65550:TVL65582 UFG65550:UFH65582 UPC65550:UPD65582 UYY65550:UYZ65582 VIU65550:VIV65582 VSQ65550:VSR65582 WCM65550:WCN65582 WMI65550:WMJ65582 WWE65550:WWF65582 U131086:Y131118 JS131086:JT131118 TO131086:TP131118 ADK131086:ADL131118 ANG131086:ANH131118 AXC131086:AXD131118 BGY131086:BGZ131118 BQU131086:BQV131118 CAQ131086:CAR131118 CKM131086:CKN131118 CUI131086:CUJ131118 DEE131086:DEF131118 DOA131086:DOB131118 DXW131086:DXX131118 EHS131086:EHT131118 ERO131086:ERP131118 FBK131086:FBL131118 FLG131086:FLH131118 FVC131086:FVD131118 GEY131086:GEZ131118 GOU131086:GOV131118 GYQ131086:GYR131118 HIM131086:HIN131118 HSI131086:HSJ131118 ICE131086:ICF131118 IMA131086:IMB131118 IVW131086:IVX131118 JFS131086:JFT131118 JPO131086:JPP131118 JZK131086:JZL131118 KJG131086:KJH131118 KTC131086:KTD131118 LCY131086:LCZ131118 LMU131086:LMV131118 LWQ131086:LWR131118 MGM131086:MGN131118 MQI131086:MQJ131118 NAE131086:NAF131118 NKA131086:NKB131118 NTW131086:NTX131118 ODS131086:ODT131118 ONO131086:ONP131118 OXK131086:OXL131118 PHG131086:PHH131118 PRC131086:PRD131118 QAY131086:QAZ131118 QKU131086:QKV131118 QUQ131086:QUR131118 REM131086:REN131118 ROI131086:ROJ131118 RYE131086:RYF131118 SIA131086:SIB131118 SRW131086:SRX131118 TBS131086:TBT131118 TLO131086:TLP131118 TVK131086:TVL131118 UFG131086:UFH131118 UPC131086:UPD131118 UYY131086:UYZ131118 VIU131086:VIV131118 VSQ131086:VSR131118 WCM131086:WCN131118 WMI131086:WMJ131118 WWE131086:WWF131118 U196622:Y196654 JS196622:JT196654 TO196622:TP196654 ADK196622:ADL196654 ANG196622:ANH196654 AXC196622:AXD196654 BGY196622:BGZ196654 BQU196622:BQV196654 CAQ196622:CAR196654 CKM196622:CKN196654 CUI196622:CUJ196654 DEE196622:DEF196654 DOA196622:DOB196654 DXW196622:DXX196654 EHS196622:EHT196654 ERO196622:ERP196654 FBK196622:FBL196654 FLG196622:FLH196654 FVC196622:FVD196654 GEY196622:GEZ196654 GOU196622:GOV196654 GYQ196622:GYR196654 HIM196622:HIN196654 HSI196622:HSJ196654 ICE196622:ICF196654 IMA196622:IMB196654 IVW196622:IVX196654 JFS196622:JFT196654 JPO196622:JPP196654 JZK196622:JZL196654 KJG196622:KJH196654 KTC196622:KTD196654 LCY196622:LCZ196654 LMU196622:LMV196654 LWQ196622:LWR196654 MGM196622:MGN196654 MQI196622:MQJ196654 NAE196622:NAF196654 NKA196622:NKB196654 NTW196622:NTX196654 ODS196622:ODT196654 ONO196622:ONP196654 OXK196622:OXL196654 PHG196622:PHH196654 PRC196622:PRD196654 QAY196622:QAZ196654 QKU196622:QKV196654 QUQ196622:QUR196654 REM196622:REN196654 ROI196622:ROJ196654 RYE196622:RYF196654 SIA196622:SIB196654 SRW196622:SRX196654 TBS196622:TBT196654 TLO196622:TLP196654 TVK196622:TVL196654 UFG196622:UFH196654 UPC196622:UPD196654 UYY196622:UYZ196654 VIU196622:VIV196654 VSQ196622:VSR196654 WCM196622:WCN196654 WMI196622:WMJ196654 WWE196622:WWF196654 U262158:Y262190 JS262158:JT262190 TO262158:TP262190 ADK262158:ADL262190 ANG262158:ANH262190 AXC262158:AXD262190 BGY262158:BGZ262190 BQU262158:BQV262190 CAQ262158:CAR262190 CKM262158:CKN262190 CUI262158:CUJ262190 DEE262158:DEF262190 DOA262158:DOB262190 DXW262158:DXX262190 EHS262158:EHT262190 ERO262158:ERP262190 FBK262158:FBL262190 FLG262158:FLH262190 FVC262158:FVD262190 GEY262158:GEZ262190 GOU262158:GOV262190 GYQ262158:GYR262190 HIM262158:HIN262190 HSI262158:HSJ262190 ICE262158:ICF262190 IMA262158:IMB262190 IVW262158:IVX262190 JFS262158:JFT262190 JPO262158:JPP262190 JZK262158:JZL262190 KJG262158:KJH262190 KTC262158:KTD262190 LCY262158:LCZ262190 LMU262158:LMV262190 LWQ262158:LWR262190 MGM262158:MGN262190 MQI262158:MQJ262190 NAE262158:NAF262190 NKA262158:NKB262190 NTW262158:NTX262190 ODS262158:ODT262190 ONO262158:ONP262190 OXK262158:OXL262190 PHG262158:PHH262190 PRC262158:PRD262190 QAY262158:QAZ262190 QKU262158:QKV262190 QUQ262158:QUR262190 REM262158:REN262190 ROI262158:ROJ262190 RYE262158:RYF262190 SIA262158:SIB262190 SRW262158:SRX262190 TBS262158:TBT262190 TLO262158:TLP262190 TVK262158:TVL262190 UFG262158:UFH262190 UPC262158:UPD262190 UYY262158:UYZ262190 VIU262158:VIV262190 VSQ262158:VSR262190 WCM262158:WCN262190 WMI262158:WMJ262190 WWE262158:WWF262190 U327694:Y327726 JS327694:JT327726 TO327694:TP327726 ADK327694:ADL327726 ANG327694:ANH327726 AXC327694:AXD327726 BGY327694:BGZ327726 BQU327694:BQV327726 CAQ327694:CAR327726 CKM327694:CKN327726 CUI327694:CUJ327726 DEE327694:DEF327726 DOA327694:DOB327726 DXW327694:DXX327726 EHS327694:EHT327726 ERO327694:ERP327726 FBK327694:FBL327726 FLG327694:FLH327726 FVC327694:FVD327726 GEY327694:GEZ327726 GOU327694:GOV327726 GYQ327694:GYR327726 HIM327694:HIN327726 HSI327694:HSJ327726 ICE327694:ICF327726 IMA327694:IMB327726 IVW327694:IVX327726 JFS327694:JFT327726 JPO327694:JPP327726 JZK327694:JZL327726 KJG327694:KJH327726 KTC327694:KTD327726 LCY327694:LCZ327726 LMU327694:LMV327726 LWQ327694:LWR327726 MGM327694:MGN327726 MQI327694:MQJ327726 NAE327694:NAF327726 NKA327694:NKB327726 NTW327694:NTX327726 ODS327694:ODT327726 ONO327694:ONP327726 OXK327694:OXL327726 PHG327694:PHH327726 PRC327694:PRD327726 QAY327694:QAZ327726 QKU327694:QKV327726 QUQ327694:QUR327726 REM327694:REN327726 ROI327694:ROJ327726 RYE327694:RYF327726 SIA327694:SIB327726 SRW327694:SRX327726 TBS327694:TBT327726 TLO327694:TLP327726 TVK327694:TVL327726 UFG327694:UFH327726 UPC327694:UPD327726 UYY327694:UYZ327726 VIU327694:VIV327726 VSQ327694:VSR327726 WCM327694:WCN327726 WMI327694:WMJ327726 WWE327694:WWF327726 U393230:Y393262 JS393230:JT393262 TO393230:TP393262 ADK393230:ADL393262 ANG393230:ANH393262 AXC393230:AXD393262 BGY393230:BGZ393262 BQU393230:BQV393262 CAQ393230:CAR393262 CKM393230:CKN393262 CUI393230:CUJ393262 DEE393230:DEF393262 DOA393230:DOB393262 DXW393230:DXX393262 EHS393230:EHT393262 ERO393230:ERP393262 FBK393230:FBL393262 FLG393230:FLH393262 FVC393230:FVD393262 GEY393230:GEZ393262 GOU393230:GOV393262 GYQ393230:GYR393262 HIM393230:HIN393262 HSI393230:HSJ393262 ICE393230:ICF393262 IMA393230:IMB393262 IVW393230:IVX393262 JFS393230:JFT393262 JPO393230:JPP393262 JZK393230:JZL393262 KJG393230:KJH393262 KTC393230:KTD393262 LCY393230:LCZ393262 LMU393230:LMV393262 LWQ393230:LWR393262 MGM393230:MGN393262 MQI393230:MQJ393262 NAE393230:NAF393262 NKA393230:NKB393262 NTW393230:NTX393262 ODS393230:ODT393262 ONO393230:ONP393262 OXK393230:OXL393262 PHG393230:PHH393262 PRC393230:PRD393262 QAY393230:QAZ393262 QKU393230:QKV393262 QUQ393230:QUR393262 REM393230:REN393262 ROI393230:ROJ393262 RYE393230:RYF393262 SIA393230:SIB393262 SRW393230:SRX393262 TBS393230:TBT393262 TLO393230:TLP393262 TVK393230:TVL393262 UFG393230:UFH393262 UPC393230:UPD393262 UYY393230:UYZ393262 VIU393230:VIV393262 VSQ393230:VSR393262 WCM393230:WCN393262 WMI393230:WMJ393262 WWE393230:WWF393262 U458766:Y458798 JS458766:JT458798 TO458766:TP458798 ADK458766:ADL458798 ANG458766:ANH458798 AXC458766:AXD458798 BGY458766:BGZ458798 BQU458766:BQV458798 CAQ458766:CAR458798 CKM458766:CKN458798 CUI458766:CUJ458798 DEE458766:DEF458798 DOA458766:DOB458798 DXW458766:DXX458798 EHS458766:EHT458798 ERO458766:ERP458798 FBK458766:FBL458798 FLG458766:FLH458798 FVC458766:FVD458798 GEY458766:GEZ458798 GOU458766:GOV458798 GYQ458766:GYR458798 HIM458766:HIN458798 HSI458766:HSJ458798 ICE458766:ICF458798 IMA458766:IMB458798 IVW458766:IVX458798 JFS458766:JFT458798 JPO458766:JPP458798 JZK458766:JZL458798 KJG458766:KJH458798 KTC458766:KTD458798 LCY458766:LCZ458798 LMU458766:LMV458798 LWQ458766:LWR458798 MGM458766:MGN458798 MQI458766:MQJ458798 NAE458766:NAF458798 NKA458766:NKB458798 NTW458766:NTX458798 ODS458766:ODT458798 ONO458766:ONP458798 OXK458766:OXL458798 PHG458766:PHH458798 PRC458766:PRD458798 QAY458766:QAZ458798 QKU458766:QKV458798 QUQ458766:QUR458798 REM458766:REN458798 ROI458766:ROJ458798 RYE458766:RYF458798 SIA458766:SIB458798 SRW458766:SRX458798 TBS458766:TBT458798 TLO458766:TLP458798 TVK458766:TVL458798 UFG458766:UFH458798 UPC458766:UPD458798 UYY458766:UYZ458798 VIU458766:VIV458798 VSQ458766:VSR458798 WCM458766:WCN458798 WMI458766:WMJ458798 WWE458766:WWF458798 U524302:Y524334 JS524302:JT524334 TO524302:TP524334 ADK524302:ADL524334 ANG524302:ANH524334 AXC524302:AXD524334 BGY524302:BGZ524334 BQU524302:BQV524334 CAQ524302:CAR524334 CKM524302:CKN524334 CUI524302:CUJ524334 DEE524302:DEF524334 DOA524302:DOB524334 DXW524302:DXX524334 EHS524302:EHT524334 ERO524302:ERP524334 FBK524302:FBL524334 FLG524302:FLH524334 FVC524302:FVD524334 GEY524302:GEZ524334 GOU524302:GOV524334 GYQ524302:GYR524334 HIM524302:HIN524334 HSI524302:HSJ524334 ICE524302:ICF524334 IMA524302:IMB524334 IVW524302:IVX524334 JFS524302:JFT524334 JPO524302:JPP524334 JZK524302:JZL524334 KJG524302:KJH524334 KTC524302:KTD524334 LCY524302:LCZ524334 LMU524302:LMV524334 LWQ524302:LWR524334 MGM524302:MGN524334 MQI524302:MQJ524334 NAE524302:NAF524334 NKA524302:NKB524334 NTW524302:NTX524334 ODS524302:ODT524334 ONO524302:ONP524334 OXK524302:OXL524334 PHG524302:PHH524334 PRC524302:PRD524334 QAY524302:QAZ524334 QKU524302:QKV524334 QUQ524302:QUR524334 REM524302:REN524334 ROI524302:ROJ524334 RYE524302:RYF524334 SIA524302:SIB524334 SRW524302:SRX524334 TBS524302:TBT524334 TLO524302:TLP524334 TVK524302:TVL524334 UFG524302:UFH524334 UPC524302:UPD524334 UYY524302:UYZ524334 VIU524302:VIV524334 VSQ524302:VSR524334 WCM524302:WCN524334 WMI524302:WMJ524334 WWE524302:WWF524334 U589838:Y589870 JS589838:JT589870 TO589838:TP589870 ADK589838:ADL589870 ANG589838:ANH589870 AXC589838:AXD589870 BGY589838:BGZ589870 BQU589838:BQV589870 CAQ589838:CAR589870 CKM589838:CKN589870 CUI589838:CUJ589870 DEE589838:DEF589870 DOA589838:DOB589870 DXW589838:DXX589870 EHS589838:EHT589870 ERO589838:ERP589870 FBK589838:FBL589870 FLG589838:FLH589870 FVC589838:FVD589870 GEY589838:GEZ589870 GOU589838:GOV589870 GYQ589838:GYR589870 HIM589838:HIN589870 HSI589838:HSJ589870 ICE589838:ICF589870 IMA589838:IMB589870 IVW589838:IVX589870 JFS589838:JFT589870 JPO589838:JPP589870 JZK589838:JZL589870 KJG589838:KJH589870 KTC589838:KTD589870 LCY589838:LCZ589870 LMU589838:LMV589870 LWQ589838:LWR589870 MGM589838:MGN589870 MQI589838:MQJ589870 NAE589838:NAF589870 NKA589838:NKB589870 NTW589838:NTX589870 ODS589838:ODT589870 ONO589838:ONP589870 OXK589838:OXL589870 PHG589838:PHH589870 PRC589838:PRD589870 QAY589838:QAZ589870 QKU589838:QKV589870 QUQ589838:QUR589870 REM589838:REN589870 ROI589838:ROJ589870 RYE589838:RYF589870 SIA589838:SIB589870 SRW589838:SRX589870 TBS589838:TBT589870 TLO589838:TLP589870 TVK589838:TVL589870 UFG589838:UFH589870 UPC589838:UPD589870 UYY589838:UYZ589870 VIU589838:VIV589870 VSQ589838:VSR589870 WCM589838:WCN589870 WMI589838:WMJ589870 WWE589838:WWF589870 U655374:Y655406 JS655374:JT655406 TO655374:TP655406 ADK655374:ADL655406 ANG655374:ANH655406 AXC655374:AXD655406 BGY655374:BGZ655406 BQU655374:BQV655406 CAQ655374:CAR655406 CKM655374:CKN655406 CUI655374:CUJ655406 DEE655374:DEF655406 DOA655374:DOB655406 DXW655374:DXX655406 EHS655374:EHT655406 ERO655374:ERP655406 FBK655374:FBL655406 FLG655374:FLH655406 FVC655374:FVD655406 GEY655374:GEZ655406 GOU655374:GOV655406 GYQ655374:GYR655406 HIM655374:HIN655406 HSI655374:HSJ655406 ICE655374:ICF655406 IMA655374:IMB655406 IVW655374:IVX655406 JFS655374:JFT655406 JPO655374:JPP655406 JZK655374:JZL655406 KJG655374:KJH655406 KTC655374:KTD655406 LCY655374:LCZ655406 LMU655374:LMV655406 LWQ655374:LWR655406 MGM655374:MGN655406 MQI655374:MQJ655406 NAE655374:NAF655406 NKA655374:NKB655406 NTW655374:NTX655406 ODS655374:ODT655406 ONO655374:ONP655406 OXK655374:OXL655406 PHG655374:PHH655406 PRC655374:PRD655406 QAY655374:QAZ655406 QKU655374:QKV655406 QUQ655374:QUR655406 REM655374:REN655406 ROI655374:ROJ655406 RYE655374:RYF655406 SIA655374:SIB655406 SRW655374:SRX655406 TBS655374:TBT655406 TLO655374:TLP655406 TVK655374:TVL655406 UFG655374:UFH655406 UPC655374:UPD655406 UYY655374:UYZ655406 VIU655374:VIV655406 VSQ655374:VSR655406 WCM655374:WCN655406 WMI655374:WMJ655406 WWE655374:WWF655406 U720910:Y720942 JS720910:JT720942 TO720910:TP720942 ADK720910:ADL720942 ANG720910:ANH720942 AXC720910:AXD720942 BGY720910:BGZ720942 BQU720910:BQV720942 CAQ720910:CAR720942 CKM720910:CKN720942 CUI720910:CUJ720942 DEE720910:DEF720942 DOA720910:DOB720942 DXW720910:DXX720942 EHS720910:EHT720942 ERO720910:ERP720942 FBK720910:FBL720942 FLG720910:FLH720942 FVC720910:FVD720942 GEY720910:GEZ720942 GOU720910:GOV720942 GYQ720910:GYR720942 HIM720910:HIN720942 HSI720910:HSJ720942 ICE720910:ICF720942 IMA720910:IMB720942 IVW720910:IVX720942 JFS720910:JFT720942 JPO720910:JPP720942 JZK720910:JZL720942 KJG720910:KJH720942 KTC720910:KTD720942 LCY720910:LCZ720942 LMU720910:LMV720942 LWQ720910:LWR720942 MGM720910:MGN720942 MQI720910:MQJ720942 NAE720910:NAF720942 NKA720910:NKB720942 NTW720910:NTX720942 ODS720910:ODT720942 ONO720910:ONP720942 OXK720910:OXL720942 PHG720910:PHH720942 PRC720910:PRD720942 QAY720910:QAZ720942 QKU720910:QKV720942 QUQ720910:QUR720942 REM720910:REN720942 ROI720910:ROJ720942 RYE720910:RYF720942 SIA720910:SIB720942 SRW720910:SRX720942 TBS720910:TBT720942 TLO720910:TLP720942 TVK720910:TVL720942 UFG720910:UFH720942 UPC720910:UPD720942 UYY720910:UYZ720942 VIU720910:VIV720942 VSQ720910:VSR720942 WCM720910:WCN720942 WMI720910:WMJ720942 WWE720910:WWF720942 U786446:Y786478 JS786446:JT786478 TO786446:TP786478 ADK786446:ADL786478 ANG786446:ANH786478 AXC786446:AXD786478 BGY786446:BGZ786478 BQU786446:BQV786478 CAQ786446:CAR786478 CKM786446:CKN786478 CUI786446:CUJ786478 DEE786446:DEF786478 DOA786446:DOB786478 DXW786446:DXX786478 EHS786446:EHT786478 ERO786446:ERP786478 FBK786446:FBL786478 FLG786446:FLH786478 FVC786446:FVD786478 GEY786446:GEZ786478 GOU786446:GOV786478 GYQ786446:GYR786478 HIM786446:HIN786478 HSI786446:HSJ786478 ICE786446:ICF786478 IMA786446:IMB786478 IVW786446:IVX786478 JFS786446:JFT786478 JPO786446:JPP786478 JZK786446:JZL786478 KJG786446:KJH786478 KTC786446:KTD786478 LCY786446:LCZ786478 LMU786446:LMV786478 LWQ786446:LWR786478 MGM786446:MGN786478 MQI786446:MQJ786478 NAE786446:NAF786478 NKA786446:NKB786478 NTW786446:NTX786478 ODS786446:ODT786478 ONO786446:ONP786478 OXK786446:OXL786478 PHG786446:PHH786478 PRC786446:PRD786478 QAY786446:QAZ786478 QKU786446:QKV786478 QUQ786446:QUR786478 REM786446:REN786478 ROI786446:ROJ786478 RYE786446:RYF786478 SIA786446:SIB786478 SRW786446:SRX786478 TBS786446:TBT786478 TLO786446:TLP786478 TVK786446:TVL786478 UFG786446:UFH786478 UPC786446:UPD786478 UYY786446:UYZ786478 VIU786446:VIV786478 VSQ786446:VSR786478 WCM786446:WCN786478 WMI786446:WMJ786478 WWE786446:WWF786478 U851982:Y852014 JS851982:JT852014 TO851982:TP852014 ADK851982:ADL852014 ANG851982:ANH852014 AXC851982:AXD852014 BGY851982:BGZ852014 BQU851982:BQV852014 CAQ851982:CAR852014 CKM851982:CKN852014 CUI851982:CUJ852014 DEE851982:DEF852014 DOA851982:DOB852014 DXW851982:DXX852014 EHS851982:EHT852014 ERO851982:ERP852014 FBK851982:FBL852014 FLG851982:FLH852014 FVC851982:FVD852014 GEY851982:GEZ852014 GOU851982:GOV852014 GYQ851982:GYR852014 HIM851982:HIN852014 HSI851982:HSJ852014 ICE851982:ICF852014 IMA851982:IMB852014 IVW851982:IVX852014 JFS851982:JFT852014 JPO851982:JPP852014 JZK851982:JZL852014 KJG851982:KJH852014 KTC851982:KTD852014 LCY851982:LCZ852014 LMU851982:LMV852014 LWQ851982:LWR852014 MGM851982:MGN852014 MQI851982:MQJ852014 NAE851982:NAF852014 NKA851982:NKB852014 NTW851982:NTX852014 ODS851982:ODT852014 ONO851982:ONP852014 OXK851982:OXL852014 PHG851982:PHH852014 PRC851982:PRD852014 QAY851982:QAZ852014 QKU851982:QKV852014 QUQ851982:QUR852014 REM851982:REN852014 ROI851982:ROJ852014 RYE851982:RYF852014 SIA851982:SIB852014 SRW851982:SRX852014 TBS851982:TBT852014 TLO851982:TLP852014 TVK851982:TVL852014 UFG851982:UFH852014 UPC851982:UPD852014 UYY851982:UYZ852014 VIU851982:VIV852014 VSQ851982:VSR852014 WCM851982:WCN852014 WMI851982:WMJ852014 WWE851982:WWF852014 U917518:Y917550 JS917518:JT917550 TO917518:TP917550 ADK917518:ADL917550 ANG917518:ANH917550 AXC917518:AXD917550 BGY917518:BGZ917550 BQU917518:BQV917550 CAQ917518:CAR917550 CKM917518:CKN917550 CUI917518:CUJ917550 DEE917518:DEF917550 DOA917518:DOB917550 DXW917518:DXX917550 EHS917518:EHT917550 ERO917518:ERP917550 FBK917518:FBL917550 FLG917518:FLH917550 FVC917518:FVD917550 GEY917518:GEZ917550 GOU917518:GOV917550 GYQ917518:GYR917550 HIM917518:HIN917550 HSI917518:HSJ917550 ICE917518:ICF917550 IMA917518:IMB917550 IVW917518:IVX917550 JFS917518:JFT917550 JPO917518:JPP917550 JZK917518:JZL917550 KJG917518:KJH917550 KTC917518:KTD917550 LCY917518:LCZ917550 LMU917518:LMV917550 LWQ917518:LWR917550 MGM917518:MGN917550 MQI917518:MQJ917550 NAE917518:NAF917550 NKA917518:NKB917550 NTW917518:NTX917550 ODS917518:ODT917550 ONO917518:ONP917550 OXK917518:OXL917550 PHG917518:PHH917550 PRC917518:PRD917550 QAY917518:QAZ917550 QKU917518:QKV917550 QUQ917518:QUR917550 REM917518:REN917550 ROI917518:ROJ917550 RYE917518:RYF917550 SIA917518:SIB917550 SRW917518:SRX917550 TBS917518:TBT917550 TLO917518:TLP917550 TVK917518:TVL917550 UFG917518:UFH917550 UPC917518:UPD917550 UYY917518:UYZ917550 VIU917518:VIV917550 VSQ917518:VSR917550 WCM917518:WCN917550 WMI917518:WMJ917550 WWE917518:WWF917550 U983054:Y983086 JS983054:JT983086 TO983054:TP983086 ADK983054:ADL983086 ANG983054:ANH983086 AXC983054:AXD983086 BGY983054:BGZ983086 BQU983054:BQV983086 CAQ983054:CAR983086 CKM983054:CKN983086 CUI983054:CUJ983086 DEE983054:DEF983086 DOA983054:DOB983086 DXW983054:DXX983086 EHS983054:EHT983086 ERO983054:ERP983086 FBK983054:FBL983086 FLG983054:FLH983086 FVC983054:FVD983086 GEY983054:GEZ983086 GOU983054:GOV983086 GYQ983054:GYR983086 HIM983054:HIN983086 HSI983054:HSJ983086 ICE983054:ICF983086 IMA983054:IMB983086 IVW983054:IVX983086 JFS983054:JFT983086 JPO983054:JPP983086 JZK983054:JZL983086 KJG983054:KJH983086 KTC983054:KTD983086 LCY983054:LCZ983086 LMU983054:LMV983086 LWQ983054:LWR983086 MGM983054:MGN983086 MQI983054:MQJ983086 NAE983054:NAF983086 NKA983054:NKB983086 NTW983054:NTX983086 ODS983054:ODT983086 ONO983054:ONP983086 OXK983054:OXL983086 PHG983054:PHH983086 PRC983054:PRD983086 QAY983054:QAZ983086 QKU983054:QKV983086 QUQ983054:QUR983086 REM983054:REN983086 ROI983054:ROJ983086 RYE983054:RYF983086 SIA983054:SIB983086 SRW983054:SRX983086 TBS983054:TBT983086 TLO983054:TLP983086 TVK983054:TVL983086 UFG983054:UFH983086 UPC983054:UPD983086 UYY983054:UYZ983086 VIU983054:VIV983086 VSQ983054:VSR983086 WCM983054:WCN983086 ANG16:ANH51 WMI983054:WMJ983086 U16:U42 ADK16:ADL51 TO16:TP51 JS16:JT51 WWE16:WWF51 WMI16:WMJ51 WCM16:WCN51 VSQ16:VSR51 VIU16:VIV51 UYY16:UYZ51 UPC16:UPD51 UFG16:UFH51 TVK16:TVL51 TLO16:TLP51 TBS16:TBT51 SRW16:SRX51 SIA16:SIB51 RYE16:RYF51 ROI16:ROJ51 REM16:REN51 QUQ16:QUR51 QKU16:QKV51 QAY16:QAZ51 PRC16:PRD51 PHG16:PHH51 OXK16:OXL51 ONO16:ONP51 ODS16:ODT51 NTW16:NTX51 NKA16:NKB51 NAE16:NAF51 MQI16:MQJ51 MGM16:MGN51 LWQ16:LWR51 LMU16:LMV51 LCY16:LCZ51 KTC16:KTD51 KJG16:KJH51 JZK16:JZL51 JPO16:JPP51 JFS16:JFT51 IVW16:IVX51 IMA16:IMB51 ICE16:ICF51 HSI16:HSJ51 HIM16:HIN51 GYQ16:GYR51 GOU16:GOV51 GEY16:GEZ51 FVC16:FVD51 FLG16:FLH51 FBK16:FBL51 ERO16:ERP51 EHS16:EHT51 DXW16:DXX51 DOA16:DOB51 DEE16:DEF51 CUI16:CUJ51 CKM16:CKN51 CAQ16:CAR51 BQU16:BQV51 BGY16:BGZ51 AXC16:AXD51" xr:uid="{DA9FAD0B-88D1-448A-8594-213972D8ACBB}">
      <formula1>$AM$13:$AM$16</formula1>
    </dataValidation>
    <dataValidation type="list" allowBlank="1" showInputMessage="1" showErrorMessage="1" sqref="WWD983052:WWG983052 TN11:TQ12 ADJ11:ADM12 ANF11:ANI12 AXB11:AXE12 BGX11:BHA12 BQT11:BQW12 CAP11:CAS12 CKL11:CKO12 CUH11:CUK12 DED11:DEG12 DNZ11:DOC12 DXV11:DXY12 EHR11:EHU12 ERN11:ERQ12 FBJ11:FBM12 FLF11:FLI12 FVB11:FVE12 GEX11:GFA12 GOT11:GOW12 GYP11:GYS12 HIL11:HIO12 HSH11:HSK12 ICD11:ICG12 ILZ11:IMC12 IVV11:IVY12 JFR11:JFU12 JPN11:JPQ12 JZJ11:JZM12 KJF11:KJI12 KTB11:KTE12 LCX11:LDA12 LMT11:LMW12 LWP11:LWS12 MGL11:MGO12 MQH11:MQK12 NAD11:NAG12 NJZ11:NKC12 NTV11:NTY12 ODR11:ODU12 ONN11:ONQ12 OXJ11:OXM12 PHF11:PHI12 PRB11:PRE12 QAX11:QBA12 QKT11:QKW12 QUP11:QUS12 REL11:REO12 ROH11:ROK12 RYD11:RYG12 SHZ11:SIC12 SRV11:SRY12 TBR11:TBU12 TLN11:TLQ12 TVJ11:TVM12 UFF11:UFI12 UPB11:UPE12 UYX11:UZA12 VIT11:VIW12 VSP11:VSS12 WCL11:WCO12 WMH11:WMK12 WWD11:WWG12 T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T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T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T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T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T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T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T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T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T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T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T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T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T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T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JR11:JU12" xr:uid="{1D9EFB71-7F85-4A5F-8CEA-4C4BCEFEFF64}">
      <formula1>$AN$13:$AN$38</formula1>
    </dataValidation>
    <dataValidation type="list" allowBlank="1" showInputMessage="1" showErrorMessage="1" sqref="S44:T44 S42:T42" xr:uid="{390868BF-1494-4516-9111-1CD0D7756524}">
      <formula1>$AL$13:$AL$16</formula1>
    </dataValidation>
    <dataValidation type="list" allowBlank="1" showInputMessage="1" showErrorMessage="1" sqref="F65584 JJ65584 WVV983088 WLZ983088 WCD983088 VSH983088 VIL983088 UYP983088 UOT983088 UEX983088 TVB983088 TLF983088 TBJ983088 SRN983088 SHR983088 RXV983088 RNZ983088 RED983088 QUH983088 QKL983088 QAP983088 PQT983088 PGX983088 OXB983088 ONF983088 ODJ983088 NTN983088 NJR983088 MZV983088 MPZ983088 MGD983088 LWH983088 LML983088 LCP983088 KST983088 KIX983088 JZB983088 JPF983088 JFJ983088 IVN983088 ILR983088 IBV983088 HRZ983088 HID983088 GYH983088 GOL983088 GEP983088 FUT983088 FKX983088 FBB983088 ERF983088 EHJ983088 DXN983088 DNR983088 DDV983088 CTZ983088 CKD983088 CAH983088 BQL983088 BGP983088 AWT983088 AMX983088 ADB983088 TF983088 JJ983088 F983088 WVV917552 WLZ917552 WCD917552 VSH917552 VIL917552 UYP917552 UOT917552 UEX917552 TVB917552 TLF917552 TBJ917552 SRN917552 SHR917552 RXV917552 RNZ917552 RED917552 QUH917552 QKL917552 QAP917552 PQT917552 PGX917552 OXB917552 ONF917552 ODJ917552 NTN917552 NJR917552 MZV917552 MPZ917552 MGD917552 LWH917552 LML917552 LCP917552 KST917552 KIX917552 JZB917552 JPF917552 JFJ917552 IVN917552 ILR917552 IBV917552 HRZ917552 HID917552 GYH917552 GOL917552 GEP917552 FUT917552 FKX917552 FBB917552 ERF917552 EHJ917552 DXN917552 DNR917552 DDV917552 CTZ917552 CKD917552 CAH917552 BQL917552 BGP917552 AWT917552 AMX917552 ADB917552 TF917552 JJ917552 F917552 WVV852016 WLZ852016 WCD852016 VSH852016 VIL852016 UYP852016 UOT852016 UEX852016 TVB852016 TLF852016 TBJ852016 SRN852016 SHR852016 RXV852016 RNZ852016 RED852016 QUH852016 QKL852016 QAP852016 PQT852016 PGX852016 OXB852016 ONF852016 ODJ852016 NTN852016 NJR852016 MZV852016 MPZ852016 MGD852016 LWH852016 LML852016 LCP852016 KST852016 KIX852016 JZB852016 JPF852016 JFJ852016 IVN852016 ILR852016 IBV852016 HRZ852016 HID852016 GYH852016 GOL852016 GEP852016 FUT852016 FKX852016 FBB852016 ERF852016 EHJ852016 DXN852016 DNR852016 DDV852016 CTZ852016 CKD852016 CAH852016 BQL852016 BGP852016 AWT852016 AMX852016 ADB852016 TF852016 JJ852016 F852016 WVV786480 WLZ786480 WCD786480 VSH786480 VIL786480 UYP786480 UOT786480 UEX786480 TVB786480 TLF786480 TBJ786480 SRN786480 SHR786480 RXV786480 RNZ786480 RED786480 QUH786480 QKL786480 QAP786480 PQT786480 PGX786480 OXB786480 ONF786480 ODJ786480 NTN786480 NJR786480 MZV786480 MPZ786480 MGD786480 LWH786480 LML786480 LCP786480 KST786480 KIX786480 JZB786480 JPF786480 JFJ786480 IVN786480 ILR786480 IBV786480 HRZ786480 HID786480 GYH786480 GOL786480 GEP786480 FUT786480 FKX786480 FBB786480 ERF786480 EHJ786480 DXN786480 DNR786480 DDV786480 CTZ786480 CKD786480 CAH786480 BQL786480 BGP786480 AWT786480 AMX786480 ADB786480 TF786480 JJ786480 F786480 WVV720944 WLZ720944 WCD720944 VSH720944 VIL720944 UYP720944 UOT720944 UEX720944 TVB720944 TLF720944 TBJ720944 SRN720944 SHR720944 RXV720944 RNZ720944 RED720944 QUH720944 QKL720944 QAP720944 PQT720944 PGX720944 OXB720944 ONF720944 ODJ720944 NTN720944 NJR720944 MZV720944 MPZ720944 MGD720944 LWH720944 LML720944 LCP720944 KST720944 KIX720944 JZB720944 JPF720944 JFJ720944 IVN720944 ILR720944 IBV720944 HRZ720944 HID720944 GYH720944 GOL720944 GEP720944 FUT720944 FKX720944 FBB720944 ERF720944 EHJ720944 DXN720944 DNR720944 DDV720944 CTZ720944 CKD720944 CAH720944 BQL720944 BGP720944 AWT720944 AMX720944 ADB720944 TF720944 JJ720944 F720944 WVV655408 WLZ655408 WCD655408 VSH655408 VIL655408 UYP655408 UOT655408 UEX655408 TVB655408 TLF655408 TBJ655408 SRN655408 SHR655408 RXV655408 RNZ655408 RED655408 QUH655408 QKL655408 QAP655408 PQT655408 PGX655408 OXB655408 ONF655408 ODJ655408 NTN655408 NJR655408 MZV655408 MPZ655408 MGD655408 LWH655408 LML655408 LCP655408 KST655408 KIX655408 JZB655408 JPF655408 JFJ655408 IVN655408 ILR655408 IBV655408 HRZ655408 HID655408 GYH655408 GOL655408 GEP655408 FUT655408 FKX655408 FBB655408 ERF655408 EHJ655408 DXN655408 DNR655408 DDV655408 CTZ655408 CKD655408 CAH655408 BQL655408 BGP655408 AWT655408 AMX655408 ADB655408 TF655408 JJ655408 F655408 WVV589872 WLZ589872 WCD589872 VSH589872 VIL589872 UYP589872 UOT589872 UEX589872 TVB589872 TLF589872 TBJ589872 SRN589872 SHR589872 RXV589872 RNZ589872 RED589872 QUH589872 QKL589872 QAP589872 PQT589872 PGX589872 OXB589872 ONF589872 ODJ589872 NTN589872 NJR589872 MZV589872 MPZ589872 MGD589872 LWH589872 LML589872 LCP589872 KST589872 KIX589872 JZB589872 JPF589872 JFJ589872 IVN589872 ILR589872 IBV589872 HRZ589872 HID589872 GYH589872 GOL589872 GEP589872 FUT589872 FKX589872 FBB589872 ERF589872 EHJ589872 DXN589872 DNR589872 DDV589872 CTZ589872 CKD589872 CAH589872 BQL589872 BGP589872 AWT589872 AMX589872 ADB589872 TF589872 JJ589872 F589872 WVV524336 WLZ524336 WCD524336 VSH524336 VIL524336 UYP524336 UOT524336 UEX524336 TVB524336 TLF524336 TBJ524336 SRN524336 SHR524336 RXV524336 RNZ524336 RED524336 QUH524336 QKL524336 QAP524336 PQT524336 PGX524336 OXB524336 ONF524336 ODJ524336 NTN524336 NJR524336 MZV524336 MPZ524336 MGD524336 LWH524336 LML524336 LCP524336 KST524336 KIX524336 JZB524336 JPF524336 JFJ524336 IVN524336 ILR524336 IBV524336 HRZ524336 HID524336 GYH524336 GOL524336 GEP524336 FUT524336 FKX524336 FBB524336 ERF524336 EHJ524336 DXN524336 DNR524336 DDV524336 CTZ524336 CKD524336 CAH524336 BQL524336 BGP524336 AWT524336 AMX524336 ADB524336 TF524336 JJ524336 F524336 WVV458800 WLZ458800 WCD458800 VSH458800 VIL458800 UYP458800 UOT458800 UEX458800 TVB458800 TLF458800 TBJ458800 SRN458800 SHR458800 RXV458800 RNZ458800 RED458800 QUH458800 QKL458800 QAP458800 PQT458800 PGX458800 OXB458800 ONF458800 ODJ458800 NTN458800 NJR458800 MZV458800 MPZ458800 MGD458800 LWH458800 LML458800 LCP458800 KST458800 KIX458800 JZB458800 JPF458800 JFJ458800 IVN458800 ILR458800 IBV458800 HRZ458800 HID458800 GYH458800 GOL458800 GEP458800 FUT458800 FKX458800 FBB458800 ERF458800 EHJ458800 DXN458800 DNR458800 DDV458800 CTZ458800 CKD458800 CAH458800 BQL458800 BGP458800 AWT458800 AMX458800 ADB458800 TF458800 JJ458800 F458800 WVV393264 WLZ393264 WCD393264 VSH393264 VIL393264 UYP393264 UOT393264 UEX393264 TVB393264 TLF393264 TBJ393264 SRN393264 SHR393264 RXV393264 RNZ393264 RED393264 QUH393264 QKL393264 QAP393264 PQT393264 PGX393264 OXB393264 ONF393264 ODJ393264 NTN393264 NJR393264 MZV393264 MPZ393264 MGD393264 LWH393264 LML393264 LCP393264 KST393264 KIX393264 JZB393264 JPF393264 JFJ393264 IVN393264 ILR393264 IBV393264 HRZ393264 HID393264 GYH393264 GOL393264 GEP393264 FUT393264 FKX393264 FBB393264 ERF393264 EHJ393264 DXN393264 DNR393264 DDV393264 CTZ393264 CKD393264 CAH393264 BQL393264 BGP393264 AWT393264 AMX393264 ADB393264 TF393264 JJ393264 F393264 WVV327728 WLZ327728 WCD327728 VSH327728 VIL327728 UYP327728 UOT327728 UEX327728 TVB327728 TLF327728 TBJ327728 SRN327728 SHR327728 RXV327728 RNZ327728 RED327728 QUH327728 QKL327728 QAP327728 PQT327728 PGX327728 OXB327728 ONF327728 ODJ327728 NTN327728 NJR327728 MZV327728 MPZ327728 MGD327728 LWH327728 LML327728 LCP327728 KST327728 KIX327728 JZB327728 JPF327728 JFJ327728 IVN327728 ILR327728 IBV327728 HRZ327728 HID327728 GYH327728 GOL327728 GEP327728 FUT327728 FKX327728 FBB327728 ERF327728 EHJ327728 DXN327728 DNR327728 DDV327728 CTZ327728 CKD327728 CAH327728 BQL327728 BGP327728 AWT327728 AMX327728 ADB327728 TF327728 JJ327728 F327728 WVV262192 WLZ262192 WCD262192 VSH262192 VIL262192 UYP262192 UOT262192 UEX262192 TVB262192 TLF262192 TBJ262192 SRN262192 SHR262192 RXV262192 RNZ262192 RED262192 QUH262192 QKL262192 QAP262192 PQT262192 PGX262192 OXB262192 ONF262192 ODJ262192 NTN262192 NJR262192 MZV262192 MPZ262192 MGD262192 LWH262192 LML262192 LCP262192 KST262192 KIX262192 JZB262192 JPF262192 JFJ262192 IVN262192 ILR262192 IBV262192 HRZ262192 HID262192 GYH262192 GOL262192 GEP262192 FUT262192 FKX262192 FBB262192 ERF262192 EHJ262192 DXN262192 DNR262192 DDV262192 CTZ262192 CKD262192 CAH262192 BQL262192 BGP262192 AWT262192 AMX262192 ADB262192 TF262192 JJ262192 F262192 WVV196656 WLZ196656 WCD196656 VSH196656 VIL196656 UYP196656 UOT196656 UEX196656 TVB196656 TLF196656 TBJ196656 SRN196656 SHR196656 RXV196656 RNZ196656 RED196656 QUH196656 QKL196656 QAP196656 PQT196656 PGX196656 OXB196656 ONF196656 ODJ196656 NTN196656 NJR196656 MZV196656 MPZ196656 MGD196656 LWH196656 LML196656 LCP196656 KST196656 KIX196656 JZB196656 JPF196656 JFJ196656 IVN196656 ILR196656 IBV196656 HRZ196656 HID196656 GYH196656 GOL196656 GEP196656 FUT196656 FKX196656 FBB196656 ERF196656 EHJ196656 DXN196656 DNR196656 DDV196656 CTZ196656 CKD196656 CAH196656 BQL196656 BGP196656 AWT196656 AMX196656 ADB196656 TF196656 JJ196656 F196656 WVV131120 WLZ131120 WCD131120 VSH131120 VIL131120 UYP131120 UOT131120 UEX131120 TVB131120 TLF131120 TBJ131120 SRN131120 SHR131120 RXV131120 RNZ131120 RED131120 QUH131120 QKL131120 QAP131120 PQT131120 PGX131120 OXB131120 ONF131120 ODJ131120 NTN131120 NJR131120 MZV131120 MPZ131120 MGD131120 LWH131120 LML131120 LCP131120 KST131120 KIX131120 JZB131120 JPF131120 JFJ131120 IVN131120 ILR131120 IBV131120 HRZ131120 HID131120 GYH131120 GOL131120 GEP131120 FUT131120 FKX131120 FBB131120 ERF131120 EHJ131120 DXN131120 DNR131120 DDV131120 CTZ131120 CKD131120 CAH131120 BQL131120 BGP131120 AWT131120 AMX131120 ADB131120 TF131120 JJ131120 F131120 WVV65584 WLZ65584 WCD65584 VSH65584 VIL65584 UYP65584 UOT65584 UEX65584 TVB65584 TLF65584 TBJ65584 SRN65584 SHR65584 RXV65584 RNZ65584 RED65584 QUH65584 QKL65584 QAP65584 PQT65584 PGX65584 OXB65584 ONF65584 ODJ65584 NTN65584 NJR65584 MZV65584 MPZ65584 MGD65584 LWH65584 LML65584 LCP65584 KST65584 KIX65584 JZB65584 JPF65584 JFJ65584 IVN65584 ILR65584 IBV65584 HRZ65584 HID65584 GYH65584 GOL65584 GEP65584 FUT65584 FKX65584 FBB65584 ERF65584 EHJ65584 DXN65584 DNR65584 DDV65584 CTZ65584 CKD65584 CAH65584 BQL65584 BGP65584 AWT65584 AMX65584 ADB65584 TF65584" xr:uid="{1D63FF2A-4166-458C-BB55-7C547799D7BC}">
      <formula1>$AO$13:$AO$18</formula1>
    </dataValidation>
  </dataValidations>
  <printOptions horizontalCentered="1"/>
  <pageMargins left="0.70866141732283472" right="0.70866141732283472" top="0.47244094488188981" bottom="0.74803149606299213" header="0" footer="0.19685039370078741"/>
  <pageSetup paperSize="9" scale="34" orientation="landscape" r:id="rId1"/>
  <headerFooter alignWithMargins="0">
    <oddHeader xml:space="preserve">&amp;L&amp;G&amp;R&amp;"-,Bold"&amp;K000000GL-PPAP-001.06&amp;KFF0000
</oddHeader>
    <oddFooter>&amp;LEffective Date: 01/06/2023&amp;C&amp;P / &amp;N&amp;RRevision 1</oddFooter>
  </headerFooter>
  <colBreaks count="1" manualBreakCount="1">
    <brk id="25" max="1048575" man="1"/>
  </colBreaks>
  <legacyDrawingHF r:id="rId2"/>
  <extLst>
    <ext xmlns:x14="http://schemas.microsoft.com/office/spreadsheetml/2009/9/main" uri="{78C0D931-6437-407d-A8EE-F0AAD7539E65}">
      <x14:conditionalFormattings>
        <x14:conditionalFormatting xmlns:xm="http://schemas.microsoft.com/office/excel/2006/main">
          <x14:cfRule type="containsText" priority="55" operator="containsText" id="{FF318499-480C-4D02-B259-1E25E22B18AA}">
            <xm:f>NOT(ISERROR(SEARCH($AL$14,S16)))</xm:f>
            <xm:f>$AL$14</xm:f>
            <x14:dxf>
              <font>
                <b/>
                <i val="0"/>
                <color theme="0"/>
              </font>
              <fill>
                <patternFill>
                  <bgColor rgb="FFFF0000"/>
                </patternFill>
              </fill>
            </x14:dxf>
          </x14:cfRule>
          <x14:cfRule type="containsText" priority="56" operator="containsText" id="{E37D021A-FDEF-4539-8994-E97CD28198B0}">
            <xm:f>NOT(ISERROR(SEARCH($AL$13,S16)))</xm:f>
            <xm:f>$AL$13</xm:f>
            <x14:dxf>
              <font>
                <b/>
                <i val="0"/>
                <color theme="0"/>
              </font>
              <fill>
                <patternFill>
                  <bgColor theme="9" tint="-0.24994659260841701"/>
                </patternFill>
              </fill>
            </x14:dxf>
          </x14:cfRule>
          <xm:sqref>S16:T30</xm:sqref>
        </x14:conditionalFormatting>
        <x14:conditionalFormatting xmlns:xm="http://schemas.microsoft.com/office/excel/2006/main">
          <x14:cfRule type="containsText" priority="51" operator="containsText" id="{6CFDDE37-EF5E-41E8-92E0-82802B56B975}">
            <xm:f>NOT(ISERROR(SEARCH($AL$14,H47)))</xm:f>
            <xm:f>$AL$14</xm:f>
            <x14:dxf>
              <font>
                <b/>
                <i val="0"/>
                <color theme="0"/>
              </font>
              <fill>
                <patternFill>
                  <bgColor rgb="FFFF0000"/>
                </patternFill>
              </fill>
            </x14:dxf>
          </x14:cfRule>
          <x14:cfRule type="containsText" priority="52" operator="containsText" id="{2062AAF7-97C7-431D-8869-D3354BB3DE79}">
            <xm:f>NOT(ISERROR(SEARCH($AL$13,H47)))</xm:f>
            <xm:f>$AL$13</xm:f>
            <x14:dxf>
              <font>
                <b/>
                <i val="0"/>
                <color theme="0"/>
              </font>
              <fill>
                <patternFill>
                  <bgColor theme="9" tint="-0.24994659260841701"/>
                </patternFill>
              </fill>
            </x14:dxf>
          </x14:cfRule>
          <xm:sqref>P48 X48 H47:H48</xm:sqref>
        </x14:conditionalFormatting>
        <x14:conditionalFormatting xmlns:xm="http://schemas.microsoft.com/office/excel/2006/main">
          <x14:cfRule type="containsText" priority="49" operator="containsText" id="{44DB4376-A90B-4F5B-A43A-B8B4DC9AB354}">
            <xm:f>NOT(ISERROR(SEARCH($AL$14,S31)))</xm:f>
            <xm:f>$AL$14</xm:f>
            <x14:dxf>
              <font>
                <b/>
                <i val="0"/>
                <color theme="0"/>
              </font>
              <fill>
                <patternFill>
                  <bgColor rgb="FFFF0000"/>
                </patternFill>
              </fill>
            </x14:dxf>
          </x14:cfRule>
          <x14:cfRule type="containsText" priority="50" operator="containsText" id="{AD40ACAD-AA69-45BC-857B-A77E439EAD1E}">
            <xm:f>NOT(ISERROR(SEARCH($AL$13,S31)))</xm:f>
            <xm:f>$AL$13</xm:f>
            <x14:dxf>
              <font>
                <b/>
                <i val="0"/>
                <color theme="0"/>
              </font>
              <fill>
                <patternFill>
                  <bgColor theme="9" tint="-0.24994659260841701"/>
                </patternFill>
              </fill>
            </x14:dxf>
          </x14:cfRule>
          <xm:sqref>S31:T41</xm:sqref>
        </x14:conditionalFormatting>
        <x14:conditionalFormatting xmlns:xm="http://schemas.microsoft.com/office/excel/2006/main">
          <x14:cfRule type="containsText" priority="30" operator="containsText" id="{7D34CBBA-02E8-4C14-B0B9-6CDD229F4416}">
            <xm:f>NOT(ISERROR(SEARCH($AL$14,F47)))</xm:f>
            <xm:f>$AL$14</xm:f>
            <x14:dxf>
              <font>
                <b/>
                <i val="0"/>
                <color theme="0"/>
              </font>
              <fill>
                <patternFill>
                  <bgColor rgb="FFFF0000"/>
                </patternFill>
              </fill>
            </x14:dxf>
          </x14:cfRule>
          <x14:cfRule type="containsText" priority="31" operator="containsText" id="{440A205C-9FB5-473D-98A4-405176C74A33}">
            <xm:f>NOT(ISERROR(SEARCH($AL$13,F47)))</xm:f>
            <xm:f>$AL$13</xm:f>
            <x14:dxf>
              <font>
                <b/>
                <i val="0"/>
                <color theme="0"/>
              </font>
              <fill>
                <patternFill>
                  <bgColor theme="9" tint="-0.24994659260841701"/>
                </patternFill>
              </fill>
            </x14:dxf>
          </x14:cfRule>
          <xm:sqref>F47</xm:sqref>
        </x14:conditionalFormatting>
        <x14:conditionalFormatting xmlns:xm="http://schemas.microsoft.com/office/excel/2006/main">
          <x14:cfRule type="containsText" priority="27" operator="containsText" id="{13794B71-32B7-45B3-8B12-BA635D5CD1B9}">
            <xm:f>NOT(ISERROR(SEARCH($AL$14,P47)))</xm:f>
            <xm:f>$AL$14</xm:f>
            <x14:dxf>
              <font>
                <b/>
                <i val="0"/>
                <color theme="0"/>
              </font>
              <fill>
                <patternFill>
                  <bgColor rgb="FFFF0000"/>
                </patternFill>
              </fill>
            </x14:dxf>
          </x14:cfRule>
          <x14:cfRule type="containsText" priority="28" operator="containsText" id="{931232BA-B2FC-4DC5-9399-B47BBE89D4CE}">
            <xm:f>NOT(ISERROR(SEARCH($AL$13,P47)))</xm:f>
            <xm:f>$AL$13</xm:f>
            <x14:dxf>
              <font>
                <b/>
                <i val="0"/>
                <color theme="0"/>
              </font>
              <fill>
                <patternFill>
                  <bgColor theme="9" tint="-0.24994659260841701"/>
                </patternFill>
              </fill>
            </x14:dxf>
          </x14:cfRule>
          <xm:sqref>P47</xm:sqref>
        </x14:conditionalFormatting>
        <x14:conditionalFormatting xmlns:xm="http://schemas.microsoft.com/office/excel/2006/main">
          <x14:cfRule type="containsText" priority="22" operator="containsText" id="{A75222CF-1684-4E8E-A481-C20B40192828}">
            <xm:f>NOT(ISERROR(SEARCH($AL$14,X47)))</xm:f>
            <xm:f>$AL$14</xm:f>
            <x14:dxf>
              <font>
                <b/>
                <i val="0"/>
                <color theme="0"/>
              </font>
              <fill>
                <patternFill>
                  <bgColor rgb="FFFF0000"/>
                </patternFill>
              </fill>
            </x14:dxf>
          </x14:cfRule>
          <x14:cfRule type="containsText" priority="23" operator="containsText" id="{8DD8EF52-6311-44A0-8951-42B0D2C78D31}">
            <xm:f>NOT(ISERROR(SEARCH($AL$13,X47)))</xm:f>
            <xm:f>$AL$13</xm:f>
            <x14:dxf>
              <font>
                <b/>
                <i val="0"/>
                <color theme="0"/>
              </font>
              <fill>
                <patternFill>
                  <bgColor theme="9" tint="-0.24994659260841701"/>
                </patternFill>
              </fill>
            </x14:dxf>
          </x14:cfRule>
          <xm:sqref>X47</xm:sqref>
        </x14:conditionalFormatting>
        <x14:conditionalFormatting xmlns:xm="http://schemas.microsoft.com/office/excel/2006/main">
          <x14:cfRule type="containsText" priority="5" operator="containsText" id="{7312F599-8ABD-49A7-85C5-063D9982B1CB}">
            <xm:f>NOT(ISERROR(SEARCH($AL$14,N47)))</xm:f>
            <xm:f>$AL$14</xm:f>
            <x14:dxf>
              <font>
                <b/>
                <i val="0"/>
                <color theme="0"/>
              </font>
              <fill>
                <patternFill>
                  <bgColor rgb="FFFF0000"/>
                </patternFill>
              </fill>
            </x14:dxf>
          </x14:cfRule>
          <x14:cfRule type="containsText" priority="6" operator="containsText" id="{C52587D4-057A-4B11-9A44-4BF92310E15B}">
            <xm:f>NOT(ISERROR(SEARCH($AL$13,N47)))</xm:f>
            <xm:f>$AL$13</xm:f>
            <x14:dxf>
              <font>
                <b/>
                <i val="0"/>
                <color theme="0"/>
              </font>
              <fill>
                <patternFill>
                  <bgColor theme="9" tint="-0.24994659260841701"/>
                </patternFill>
              </fill>
            </x14:dxf>
          </x14:cfRule>
          <xm:sqref>N47</xm:sqref>
        </x14:conditionalFormatting>
        <x14:conditionalFormatting xmlns:xm="http://schemas.microsoft.com/office/excel/2006/main">
          <x14:cfRule type="containsText" priority="2" operator="containsText" id="{04D6EEB4-96F1-4886-AFBA-3AE481D4A6B5}">
            <xm:f>NOT(ISERROR(SEARCH($AL$14,V47)))</xm:f>
            <xm:f>$AL$14</xm:f>
            <x14:dxf>
              <font>
                <b/>
                <i val="0"/>
                <color theme="0"/>
              </font>
              <fill>
                <patternFill>
                  <bgColor rgb="FFFF0000"/>
                </patternFill>
              </fill>
            </x14:dxf>
          </x14:cfRule>
          <x14:cfRule type="containsText" priority="3" operator="containsText" id="{94510691-D2FF-4ECB-9781-5C6B74B2C0DB}">
            <xm:f>NOT(ISERROR(SEARCH($AL$13,V47)))</xm:f>
            <xm:f>$AL$13</xm:f>
            <x14:dxf>
              <font>
                <b/>
                <i val="0"/>
                <color theme="0"/>
              </font>
              <fill>
                <patternFill>
                  <bgColor theme="9" tint="-0.24994659260841701"/>
                </patternFill>
              </fill>
            </x14:dxf>
          </x14:cfRule>
          <xm:sqref>V47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4ef1b-c152-494d-84f2-8f3f2558e2e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E651D912837BC14DA85E342B1096A749" ma:contentTypeVersion="16" ma:contentTypeDescription="Opprett et nytt dokument." ma:contentTypeScope="" ma:versionID="31dbad498c82e64565a7e1e1fc7534e5">
  <xsd:schema xmlns:xsd="http://www.w3.org/2001/XMLSchema" xmlns:xs="http://www.w3.org/2001/XMLSchema" xmlns:p="http://schemas.microsoft.com/office/2006/metadata/properties" xmlns:ns3="5d14ef1b-c152-494d-84f2-8f3f2558e2eb" xmlns:ns4="c39fa2a0-2543-40c5-b1c9-a191ad557de3" targetNamespace="http://schemas.microsoft.com/office/2006/metadata/properties" ma:root="true" ma:fieldsID="092afea4f3ded9443a8c61ae651a5cf9" ns3:_="" ns4:_="">
    <xsd:import namespace="5d14ef1b-c152-494d-84f2-8f3f2558e2eb"/>
    <xsd:import namespace="c39fa2a0-2543-40c5-b1c9-a191ad557de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ServiceLocation" minOccurs="0"/>
                <xsd:element ref="ns3:MediaServiceOCR"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4ef1b-c152-494d-84f2-8f3f2558e2e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39fa2a0-2543-40c5-b1c9-a191ad557de3"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internalName="SharedWithDetails" ma:readOnly="true">
      <xsd:simpleType>
        <xsd:restriction base="dms:Note">
          <xsd:maxLength value="255"/>
        </xsd:restriction>
      </xsd:simpleType>
    </xsd:element>
    <xsd:element name="SharingHintHash" ma:index="12" nillable="true" ma:displayName="Hash for deling av tips"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9DF5DC-4C29-4F2D-947C-5C6388CFAAB1}">
  <ds:schemaRefs>
    <ds:schemaRef ds:uri="http://schemas.microsoft.com/sharepoint/v3/contenttype/forms"/>
  </ds:schemaRefs>
</ds:datastoreItem>
</file>

<file path=customXml/itemProps2.xml><?xml version="1.0" encoding="utf-8"?>
<ds:datastoreItem xmlns:ds="http://schemas.openxmlformats.org/officeDocument/2006/customXml" ds:itemID="{F2BB7F3C-E737-439E-9A0C-3F0876C7E167}">
  <ds:schemaRefs>
    <ds:schemaRef ds:uri="http://schemas.microsoft.com/office/2006/metadata/properties"/>
    <ds:schemaRef ds:uri="http://www.w3.org/XML/1998/namespace"/>
    <ds:schemaRef ds:uri="http://purl.org/dc/terms/"/>
    <ds:schemaRef ds:uri="http://schemas.openxmlformats.org/package/2006/metadata/core-properties"/>
    <ds:schemaRef ds:uri="http://schemas.microsoft.com/office/2006/documentManagement/types"/>
    <ds:schemaRef ds:uri="http://purl.org/dc/elements/1.1/"/>
    <ds:schemaRef ds:uri="http://purl.org/dc/dcmitype/"/>
    <ds:schemaRef ds:uri="http://schemas.microsoft.com/office/infopath/2007/PartnerControls"/>
    <ds:schemaRef ds:uri="c39fa2a0-2543-40c5-b1c9-a191ad557de3"/>
    <ds:schemaRef ds:uri="5d14ef1b-c152-494d-84f2-8f3f2558e2eb"/>
  </ds:schemaRefs>
</ds:datastoreItem>
</file>

<file path=customXml/itemProps3.xml><?xml version="1.0" encoding="utf-8"?>
<ds:datastoreItem xmlns:ds="http://schemas.openxmlformats.org/officeDocument/2006/customXml" ds:itemID="{B9C7A33E-2C3E-4FDB-9606-95C7234007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4ef1b-c152-494d-84f2-8f3f2558e2eb"/>
    <ds:schemaRef ds:uri="c39fa2a0-2543-40c5-b1c9-a191ad557d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14</vt:i4>
      </vt:variant>
    </vt:vector>
  </HeadingPairs>
  <TitlesOfParts>
    <vt:vector size="37" baseType="lpstr">
      <vt:lpstr>0. PAR</vt:lpstr>
      <vt:lpstr>1. Feasibility</vt:lpstr>
      <vt:lpstr>2. Drawing</vt:lpstr>
      <vt:lpstr>3. Process Flow</vt:lpstr>
      <vt:lpstr>4. FMEA template</vt:lpstr>
      <vt:lpstr>5. Control Plan template</vt:lpstr>
      <vt:lpstr>6. FAI - FORM-1</vt:lpstr>
      <vt:lpstr>6. FAI - FORM-2</vt:lpstr>
      <vt:lpstr>6. FAI - FORM-3</vt:lpstr>
      <vt:lpstr>6. FAI Appendix Sheets</vt:lpstr>
      <vt:lpstr>7. Process Capability Analysis</vt:lpstr>
      <vt:lpstr>8. AARv1</vt:lpstr>
      <vt:lpstr>9. Material Certification</vt:lpstr>
      <vt:lpstr>10. Packing Approval</vt:lpstr>
      <vt:lpstr>11. PSW</vt:lpstr>
      <vt:lpstr>12. MSA, Gauge R&amp;R Input Page</vt:lpstr>
      <vt:lpstr>GR&amp;R VAR(Tol)</vt:lpstr>
      <vt:lpstr>Graphical</vt:lpstr>
      <vt:lpstr>d2 table</vt:lpstr>
      <vt:lpstr>GR&amp;R Study</vt:lpstr>
      <vt:lpstr>13. Checking Aids</vt:lpstr>
      <vt:lpstr>14. Qualified Laboratory Cert</vt:lpstr>
      <vt:lpstr>Revision History</vt:lpstr>
      <vt:lpstr>'10. Packing Approval'!Print_Area</vt:lpstr>
      <vt:lpstr>'11. PSW'!Print_Area</vt:lpstr>
      <vt:lpstr>'12. MSA, Gauge R&amp;R Input Page'!Print_Area</vt:lpstr>
      <vt:lpstr>'5. Control Plan template'!Print_Area</vt:lpstr>
      <vt:lpstr>'6. FAI - FORM-1'!Print_Area</vt:lpstr>
      <vt:lpstr>'6. FAI - FORM-2'!Print_Area</vt:lpstr>
      <vt:lpstr>'6. FAI - FORM-3'!Print_Area</vt:lpstr>
      <vt:lpstr>'7. Process Capability Analysis'!Print_Area</vt:lpstr>
      <vt:lpstr>'8. AARv1'!Print_Area</vt:lpstr>
      <vt:lpstr>'GR&amp;R Study'!Print_Area</vt:lpstr>
      <vt:lpstr>'GR&amp;R VAR(Tol)'!Print_Area</vt:lpstr>
      <vt:lpstr>Graphical!Print_Area</vt:lpstr>
      <vt:lpstr>Graphical!Print_Titles</vt:lpstr>
      <vt:lpstr>'12. MSA, Gauge R&amp;R Input Page'!Vendor</vt:lpstr>
    </vt:vector>
  </TitlesOfParts>
  <Manager/>
  <Company>Handicare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Millicent Ndlovu</dc:creator>
  <cp:keywords/>
  <dc:description/>
  <cp:lastModifiedBy>Andrew Loffman</cp:lastModifiedBy>
  <cp:revision/>
  <dcterms:created xsi:type="dcterms:W3CDTF">2016-06-27T09:30:43Z</dcterms:created>
  <dcterms:modified xsi:type="dcterms:W3CDTF">2024-03-25T10:57:13Z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0x010100E651D912837BC14DA85E342B1096A749</vt:lpwstr>
  </property>
  <property fmtid="{D5CDD505-2E9C-101B-9397-08002B2CF9AE}" pid="5" name="MSIP_Label_9928832e-feeb-45de-8b9f-a9d2b2e2f213_Enabled">
    <vt:lpwstr>true</vt:lpwstr>
  </property>
  <property fmtid="{D5CDD505-2E9C-101B-9397-08002B2CF9AE}" pid="6" name="MSIP_Label_9928832e-feeb-45de-8b9f-a9d2b2e2f213_SetDate">
    <vt:lpwstr>2023-03-15T15:15:54Z</vt:lpwstr>
  </property>
  <property fmtid="{D5CDD505-2E9C-101B-9397-08002B2CF9AE}" pid="7" name="MSIP_Label_9928832e-feeb-45de-8b9f-a9d2b2e2f213_Method">
    <vt:lpwstr>Standard</vt:lpwstr>
  </property>
  <property fmtid="{D5CDD505-2E9C-101B-9397-08002B2CF9AE}" pid="8" name="MSIP_Label_9928832e-feeb-45de-8b9f-a9d2b2e2f213_Name">
    <vt:lpwstr>General</vt:lpwstr>
  </property>
  <property fmtid="{D5CDD505-2E9C-101B-9397-08002B2CF9AE}" pid="9" name="MSIP_Label_9928832e-feeb-45de-8b9f-a9d2b2e2f213_SiteId">
    <vt:lpwstr>e49abae0-7cae-4ad1-866f-44cb355824d5</vt:lpwstr>
  </property>
  <property fmtid="{D5CDD505-2E9C-101B-9397-08002B2CF9AE}" pid="10" name="MSIP_Label_9928832e-feeb-45de-8b9f-a9d2b2e2f213_ActionId">
    <vt:lpwstr>7a898003-daa1-4c71-bcd8-8963a7fbd53a</vt:lpwstr>
  </property>
  <property fmtid="{D5CDD505-2E9C-101B-9397-08002B2CF9AE}" pid="11" name="MSIP_Label_9928832e-feeb-45de-8b9f-a9d2b2e2f213_ContentBits">
    <vt:lpwstr>0</vt:lpwstr>
  </property>
</Properties>
</file>